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mc:AlternateContent xmlns:mc="http://schemas.openxmlformats.org/markup-compatibility/2006">
    <mc:Choice Requires="x15">
      <x15ac:absPath xmlns:x15ac="http://schemas.microsoft.com/office/spreadsheetml/2010/11/ac" url="N:\AF\FIN\FIN-Shares\TECH\Web Editing\Web Files\payroll\"/>
    </mc:Choice>
  </mc:AlternateContent>
  <xr:revisionPtr revIDLastSave="0" documentId="8_{96B26672-355B-4D5F-8C92-C3A4CF5C7AFF}" xr6:coauthVersionLast="47" xr6:coauthVersionMax="47" xr10:uidLastSave="{00000000-0000-0000-0000-000000000000}"/>
  <bookViews>
    <workbookView xWindow="-108" yWindow="-108" windowWidth="23256" windowHeight="12576" tabRatio="937" activeTab="1" xr2:uid="{00000000-000D-0000-FFFF-FFFF00000000}"/>
  </bookViews>
  <sheets>
    <sheet name="Employee Info" sheetId="31" r:id="rId1"/>
    <sheet name="January" sheetId="1" r:id="rId2"/>
    <sheet name="January - 2" sheetId="15" r:id="rId3"/>
    <sheet name="February" sheetId="2" r:id="rId4"/>
    <sheet name="February - 2" sheetId="18" r:id="rId5"/>
    <sheet name="March" sheetId="3" r:id="rId6"/>
    <sheet name="March - 2" sheetId="21" r:id="rId7"/>
    <sheet name="April" sheetId="4" r:id="rId8"/>
    <sheet name="April - 2" sheetId="22" r:id="rId9"/>
    <sheet name="May" sheetId="5" r:id="rId10"/>
    <sheet name="May - 2" sheetId="23" r:id="rId11"/>
    <sheet name="June" sheetId="6" r:id="rId12"/>
    <sheet name="June - 2" sheetId="24" r:id="rId13"/>
    <sheet name="July" sheetId="7" r:id="rId14"/>
    <sheet name="July - 2" sheetId="25" r:id="rId15"/>
    <sheet name="August" sheetId="8" r:id="rId16"/>
    <sheet name="August - 2" sheetId="26" r:id="rId17"/>
    <sheet name="September" sheetId="9" r:id="rId18"/>
    <sheet name="September - 2" sheetId="27" r:id="rId19"/>
    <sheet name="October" sheetId="10" r:id="rId20"/>
    <sheet name="October - 2" sheetId="28" r:id="rId21"/>
    <sheet name="November" sheetId="11" r:id="rId22"/>
    <sheet name="November - 2" sheetId="30" r:id="rId23"/>
    <sheet name="December" sheetId="12" r:id="rId24"/>
    <sheet name="December - 2" sheetId="29" r:id="rId25"/>
    <sheet name="List Values" sheetId="14" state="hidden" r:id="rId26"/>
  </sheets>
  <definedNames>
    <definedName name="Empl_Types">'List Values'!$O$2:$O$3</definedName>
    <definedName name="_xlnm.Print_Area" localSheetId="7">April!$A$1:$R$33</definedName>
    <definedName name="_xlnm.Print_Area" localSheetId="8">'April - 2'!$A$1:$R$34</definedName>
    <definedName name="Valid_Time_Increments">'List Values'!$A$1:$A$96</definedName>
    <definedName name="ValidEmplTyp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3" l="1"/>
  <c r="C9" i="3"/>
  <c r="J9" i="3"/>
  <c r="Q25" i="30" l="1"/>
  <c r="N25" i="30"/>
  <c r="L21" i="30"/>
  <c r="L17" i="30"/>
  <c r="P17" i="30" s="1"/>
  <c r="P12" i="9"/>
  <c r="Q25" i="26"/>
  <c r="N25" i="26"/>
  <c r="L23" i="26"/>
  <c r="P13" i="24"/>
  <c r="Q24" i="6"/>
  <c r="N24" i="6"/>
  <c r="L20" i="6"/>
  <c r="L16" i="6"/>
  <c r="Q24" i="18"/>
  <c r="N24" i="18"/>
  <c r="M17" i="30" l="1"/>
  <c r="P16" i="6"/>
  <c r="M16" i="6" s="1"/>
  <c r="J22" i="18"/>
  <c r="B9" i="10"/>
  <c r="B10" i="10" s="1"/>
  <c r="J9" i="10"/>
  <c r="J10" i="10"/>
  <c r="J11" i="10"/>
  <c r="J12" i="10"/>
  <c r="J13" i="10"/>
  <c r="J14" i="10"/>
  <c r="J15" i="10"/>
  <c r="J16" i="10"/>
  <c r="J17" i="10"/>
  <c r="J18" i="10"/>
  <c r="J19" i="10"/>
  <c r="J20" i="10"/>
  <c r="J21" i="10"/>
  <c r="J22" i="10"/>
  <c r="J23" i="10"/>
  <c r="C9" i="10" l="1"/>
  <c r="C10" i="10"/>
  <c r="B11" i="10"/>
  <c r="B9" i="1"/>
  <c r="B12" i="10" l="1"/>
  <c r="C11" i="10"/>
  <c r="J10" i="29"/>
  <c r="J11" i="29"/>
  <c r="J12" i="29"/>
  <c r="J13" i="29"/>
  <c r="J14" i="29"/>
  <c r="J15" i="29"/>
  <c r="J16" i="29"/>
  <c r="J17" i="29"/>
  <c r="J18" i="29"/>
  <c r="J19" i="29"/>
  <c r="J20" i="29"/>
  <c r="J21" i="29"/>
  <c r="J22" i="29"/>
  <c r="J23" i="29"/>
  <c r="J24" i="29"/>
  <c r="J10" i="12"/>
  <c r="J11" i="12"/>
  <c r="J12" i="12"/>
  <c r="J13" i="12"/>
  <c r="J14" i="12"/>
  <c r="J15" i="12"/>
  <c r="J16" i="12"/>
  <c r="J17" i="12"/>
  <c r="J18" i="12"/>
  <c r="J19" i="12"/>
  <c r="J20" i="12"/>
  <c r="J21" i="12"/>
  <c r="J22" i="12"/>
  <c r="J23" i="12"/>
  <c r="J10" i="30"/>
  <c r="J11" i="30"/>
  <c r="J12" i="30"/>
  <c r="J13" i="30"/>
  <c r="J14" i="30"/>
  <c r="J15" i="30"/>
  <c r="J16" i="30"/>
  <c r="J17" i="30"/>
  <c r="J18" i="30"/>
  <c r="J19" i="30"/>
  <c r="J20" i="30"/>
  <c r="J21" i="30"/>
  <c r="J22" i="30"/>
  <c r="J23" i="30"/>
  <c r="J10" i="11"/>
  <c r="J11" i="11"/>
  <c r="J12" i="11"/>
  <c r="J13" i="11"/>
  <c r="J14" i="11"/>
  <c r="J15" i="11"/>
  <c r="J16" i="11"/>
  <c r="J17" i="11"/>
  <c r="J18" i="11"/>
  <c r="J19" i="11"/>
  <c r="J20" i="11"/>
  <c r="J21" i="11"/>
  <c r="J22" i="11"/>
  <c r="J23" i="11"/>
  <c r="J10" i="28"/>
  <c r="J11" i="28"/>
  <c r="J12" i="28"/>
  <c r="J13" i="28"/>
  <c r="J14" i="28"/>
  <c r="J15" i="28"/>
  <c r="J16" i="28"/>
  <c r="J17" i="28"/>
  <c r="J18" i="28"/>
  <c r="J19" i="28"/>
  <c r="J20" i="28"/>
  <c r="J21" i="28"/>
  <c r="J22" i="28"/>
  <c r="J23" i="28"/>
  <c r="J24" i="28"/>
  <c r="J10" i="27"/>
  <c r="J11" i="27"/>
  <c r="J12" i="27"/>
  <c r="J13" i="27"/>
  <c r="J14" i="27"/>
  <c r="J15" i="27"/>
  <c r="J16" i="27"/>
  <c r="J17" i="27"/>
  <c r="J18" i="27"/>
  <c r="J19" i="27"/>
  <c r="J20" i="27"/>
  <c r="J21" i="27"/>
  <c r="J22" i="27"/>
  <c r="J23" i="27"/>
  <c r="J10" i="9"/>
  <c r="J11" i="9"/>
  <c r="J12" i="9"/>
  <c r="J13" i="9"/>
  <c r="J14" i="9"/>
  <c r="J15" i="9"/>
  <c r="J16" i="9"/>
  <c r="J17" i="9"/>
  <c r="J18" i="9"/>
  <c r="J19" i="9"/>
  <c r="J20" i="9"/>
  <c r="J21" i="9"/>
  <c r="J22" i="9"/>
  <c r="J23" i="9"/>
  <c r="J10" i="26"/>
  <c r="J11" i="26"/>
  <c r="J12" i="26"/>
  <c r="J13" i="26"/>
  <c r="J14" i="26"/>
  <c r="J15" i="26"/>
  <c r="J16" i="26"/>
  <c r="J17" i="26"/>
  <c r="J18" i="26"/>
  <c r="J19" i="26"/>
  <c r="J20" i="26"/>
  <c r="J21" i="26"/>
  <c r="J22" i="26"/>
  <c r="J23" i="26"/>
  <c r="J24" i="26"/>
  <c r="J10" i="8"/>
  <c r="J11" i="8"/>
  <c r="J12" i="8"/>
  <c r="J13" i="8"/>
  <c r="J14" i="8"/>
  <c r="J15" i="8"/>
  <c r="J16" i="8"/>
  <c r="J17" i="8"/>
  <c r="J18" i="8"/>
  <c r="J19" i="8"/>
  <c r="J20" i="8"/>
  <c r="J21" i="8"/>
  <c r="J22" i="8"/>
  <c r="J23" i="8"/>
  <c r="J10" i="25"/>
  <c r="J11" i="25"/>
  <c r="J12" i="25"/>
  <c r="J13" i="25"/>
  <c r="J14" i="25"/>
  <c r="J15" i="25"/>
  <c r="J16" i="25"/>
  <c r="J17" i="25"/>
  <c r="J18" i="25"/>
  <c r="J19" i="25"/>
  <c r="J20" i="25"/>
  <c r="J21" i="25"/>
  <c r="J22" i="25"/>
  <c r="J23" i="25"/>
  <c r="J24" i="25"/>
  <c r="J10" i="7"/>
  <c r="J11" i="7"/>
  <c r="J12" i="7"/>
  <c r="J13" i="7"/>
  <c r="J14" i="7"/>
  <c r="J15" i="7"/>
  <c r="J16" i="7"/>
  <c r="J17" i="7"/>
  <c r="J18" i="7"/>
  <c r="J19" i="7"/>
  <c r="J20" i="7"/>
  <c r="J21" i="7"/>
  <c r="J22" i="7"/>
  <c r="J23" i="7"/>
  <c r="J10" i="24"/>
  <c r="J11" i="24"/>
  <c r="J12" i="24"/>
  <c r="J13" i="24"/>
  <c r="J14" i="24"/>
  <c r="J15" i="24"/>
  <c r="J16" i="24"/>
  <c r="J17" i="24"/>
  <c r="J18" i="24"/>
  <c r="J19" i="24"/>
  <c r="J20" i="24"/>
  <c r="J21" i="24"/>
  <c r="J22" i="24"/>
  <c r="J23" i="24"/>
  <c r="J10" i="6"/>
  <c r="J11" i="6"/>
  <c r="J12" i="6"/>
  <c r="J13" i="6"/>
  <c r="J14" i="6"/>
  <c r="J15" i="6"/>
  <c r="J16" i="6"/>
  <c r="J17" i="6"/>
  <c r="J18" i="6"/>
  <c r="J19" i="6"/>
  <c r="J20" i="6"/>
  <c r="J21" i="6"/>
  <c r="J22" i="6"/>
  <c r="J23" i="6"/>
  <c r="J10" i="23"/>
  <c r="J11" i="23"/>
  <c r="J12" i="23"/>
  <c r="J13" i="23"/>
  <c r="J14" i="23"/>
  <c r="J15" i="23"/>
  <c r="J16" i="23"/>
  <c r="J17" i="23"/>
  <c r="J18" i="23"/>
  <c r="J19" i="23"/>
  <c r="J20" i="23"/>
  <c r="J21" i="23"/>
  <c r="J22" i="23"/>
  <c r="J23" i="23"/>
  <c r="J24" i="23"/>
  <c r="J10" i="5"/>
  <c r="J11" i="5"/>
  <c r="J12" i="5"/>
  <c r="J13" i="5"/>
  <c r="J14" i="5"/>
  <c r="J15" i="5"/>
  <c r="J16" i="5"/>
  <c r="J17" i="5"/>
  <c r="J18" i="5"/>
  <c r="J19" i="5"/>
  <c r="J20" i="5"/>
  <c r="J21" i="5"/>
  <c r="J22" i="5"/>
  <c r="J23" i="5"/>
  <c r="J10" i="22"/>
  <c r="J11" i="22"/>
  <c r="J12" i="22"/>
  <c r="J13" i="22"/>
  <c r="J14" i="22"/>
  <c r="J15" i="22"/>
  <c r="J16" i="22"/>
  <c r="J17" i="22"/>
  <c r="J18" i="22"/>
  <c r="J19" i="22"/>
  <c r="J20" i="22"/>
  <c r="J21" i="22"/>
  <c r="J22" i="22"/>
  <c r="J23" i="22"/>
  <c r="J10" i="4"/>
  <c r="J11" i="4"/>
  <c r="J12" i="4"/>
  <c r="J13" i="4"/>
  <c r="J14" i="4"/>
  <c r="J15" i="4"/>
  <c r="J16" i="4"/>
  <c r="J17" i="4"/>
  <c r="J18" i="4"/>
  <c r="J19" i="4"/>
  <c r="J20" i="4"/>
  <c r="J21" i="4"/>
  <c r="J22" i="4"/>
  <c r="J23" i="4"/>
  <c r="J10" i="21"/>
  <c r="J11" i="21"/>
  <c r="J12" i="21"/>
  <c r="J13" i="21"/>
  <c r="J14" i="21"/>
  <c r="J15" i="21"/>
  <c r="J16" i="21"/>
  <c r="J17" i="21"/>
  <c r="J18" i="21"/>
  <c r="J19" i="21"/>
  <c r="J20" i="21"/>
  <c r="J21" i="21"/>
  <c r="J22" i="21"/>
  <c r="J23" i="21"/>
  <c r="J24" i="21"/>
  <c r="J10" i="3"/>
  <c r="J11" i="3"/>
  <c r="J12" i="3"/>
  <c r="J13" i="3"/>
  <c r="J14" i="3"/>
  <c r="J15" i="3"/>
  <c r="J16" i="3"/>
  <c r="J17" i="3"/>
  <c r="J18" i="3"/>
  <c r="J19" i="3"/>
  <c r="J20" i="3"/>
  <c r="J21" i="3"/>
  <c r="J22" i="3"/>
  <c r="J23" i="3"/>
  <c r="J10" i="18"/>
  <c r="J11" i="18"/>
  <c r="J12" i="18"/>
  <c r="J13" i="18"/>
  <c r="J14" i="18"/>
  <c r="J15" i="18"/>
  <c r="J16" i="18"/>
  <c r="J17" i="18"/>
  <c r="J18" i="18"/>
  <c r="J19" i="18"/>
  <c r="J20" i="18"/>
  <c r="J21" i="18"/>
  <c r="J10" i="2"/>
  <c r="J11" i="2"/>
  <c r="J12" i="2"/>
  <c r="J13" i="2"/>
  <c r="J14" i="2"/>
  <c r="J15" i="2"/>
  <c r="J16" i="2"/>
  <c r="J17" i="2"/>
  <c r="J18" i="2"/>
  <c r="J19" i="2"/>
  <c r="J20" i="2"/>
  <c r="J21" i="2"/>
  <c r="J22" i="2"/>
  <c r="J23" i="2"/>
  <c r="J9" i="29"/>
  <c r="J9" i="12"/>
  <c r="J9" i="30"/>
  <c r="J9" i="11"/>
  <c r="J9" i="28"/>
  <c r="J9" i="27"/>
  <c r="J9" i="9"/>
  <c r="J9" i="26"/>
  <c r="J9" i="8"/>
  <c r="J9" i="25"/>
  <c r="J9" i="7"/>
  <c r="J9" i="24"/>
  <c r="J9" i="6"/>
  <c r="J9" i="23"/>
  <c r="J9" i="5"/>
  <c r="J9" i="22"/>
  <c r="J9" i="4"/>
  <c r="J9" i="21"/>
  <c r="J9" i="18"/>
  <c r="J9" i="2"/>
  <c r="J10" i="15"/>
  <c r="J11" i="15"/>
  <c r="J12" i="15"/>
  <c r="J13" i="15"/>
  <c r="J14" i="15"/>
  <c r="J15" i="15"/>
  <c r="J16" i="15"/>
  <c r="J17" i="15"/>
  <c r="J18" i="15"/>
  <c r="J19" i="15"/>
  <c r="J20" i="15"/>
  <c r="J21" i="15"/>
  <c r="J22" i="15"/>
  <c r="J23" i="15"/>
  <c r="J24" i="15"/>
  <c r="J9" i="15"/>
  <c r="J9" i="1"/>
  <c r="J10" i="1"/>
  <c r="J11" i="1"/>
  <c r="J12" i="1"/>
  <c r="J13" i="1"/>
  <c r="J14" i="1"/>
  <c r="J15" i="1"/>
  <c r="J16" i="1"/>
  <c r="J17" i="1"/>
  <c r="J18" i="1"/>
  <c r="J19" i="1"/>
  <c r="J20" i="1"/>
  <c r="J21" i="1"/>
  <c r="J22" i="1"/>
  <c r="J23" i="1"/>
  <c r="B13" i="10" l="1"/>
  <c r="C12" i="10"/>
  <c r="M5" i="29"/>
  <c r="M5" i="12"/>
  <c r="M5" i="30"/>
  <c r="M5" i="11"/>
  <c r="M5" i="28"/>
  <c r="M5" i="10"/>
  <c r="M5" i="27"/>
  <c r="M5" i="9"/>
  <c r="M5" i="26"/>
  <c r="M5" i="8"/>
  <c r="M5" i="25"/>
  <c r="M5" i="7"/>
  <c r="M5" i="24"/>
  <c r="M5" i="6"/>
  <c r="M5" i="23"/>
  <c r="M5" i="5"/>
  <c r="M5" i="22"/>
  <c r="M5" i="4"/>
  <c r="M5" i="21"/>
  <c r="M5" i="3"/>
  <c r="M5" i="18"/>
  <c r="M5" i="2"/>
  <c r="M5" i="15"/>
  <c r="M5" i="1"/>
  <c r="D5" i="29"/>
  <c r="D5" i="12"/>
  <c r="D5" i="30"/>
  <c r="D5" i="11"/>
  <c r="D5" i="28"/>
  <c r="D5" i="10"/>
  <c r="D5" i="27"/>
  <c r="D5" i="9"/>
  <c r="D5" i="26"/>
  <c r="D5" i="8"/>
  <c r="D5" i="25"/>
  <c r="D5" i="7"/>
  <c r="D5" i="24"/>
  <c r="D5" i="6"/>
  <c r="D5" i="23"/>
  <c r="D5" i="5"/>
  <c r="D5" i="22"/>
  <c r="D5" i="4"/>
  <c r="D5" i="21"/>
  <c r="D5" i="3"/>
  <c r="D5" i="18"/>
  <c r="D5" i="2"/>
  <c r="D5" i="15"/>
  <c r="D5" i="1"/>
  <c r="M3" i="29"/>
  <c r="M3" i="12"/>
  <c r="M3" i="30"/>
  <c r="M3" i="11"/>
  <c r="M3" i="28"/>
  <c r="M3" i="10"/>
  <c r="M3" i="27"/>
  <c r="M3" i="9"/>
  <c r="M3" i="26"/>
  <c r="M3" i="8"/>
  <c r="M3" i="25"/>
  <c r="M3" i="7"/>
  <c r="M3" i="24"/>
  <c r="M3" i="6"/>
  <c r="M3" i="23"/>
  <c r="M3" i="5"/>
  <c r="M3" i="22"/>
  <c r="M3" i="4"/>
  <c r="M3" i="21"/>
  <c r="M3" i="3"/>
  <c r="M3" i="18"/>
  <c r="M3" i="2"/>
  <c r="M3" i="15"/>
  <c r="M3" i="1"/>
  <c r="C3" i="29"/>
  <c r="C3" i="12"/>
  <c r="C3" i="30"/>
  <c r="C3" i="11"/>
  <c r="C3" i="28"/>
  <c r="C3" i="10"/>
  <c r="C3" i="27"/>
  <c r="C3" i="9"/>
  <c r="C3" i="26"/>
  <c r="C3" i="8"/>
  <c r="C3" i="25"/>
  <c r="C3" i="7"/>
  <c r="C3" i="24"/>
  <c r="C3" i="6"/>
  <c r="C3" i="23"/>
  <c r="C3" i="5"/>
  <c r="C3" i="22"/>
  <c r="C3" i="4"/>
  <c r="C3" i="21"/>
  <c r="C3" i="3"/>
  <c r="C3" i="18"/>
  <c r="C3" i="2"/>
  <c r="C3" i="15"/>
  <c r="C3" i="1"/>
  <c r="C13" i="10" l="1"/>
  <c r="B14" i="10"/>
  <c r="B9" i="12"/>
  <c r="B10" i="12" s="1"/>
  <c r="B9" i="11"/>
  <c r="B10" i="11" s="1"/>
  <c r="B9" i="9"/>
  <c r="B10" i="9" s="1"/>
  <c r="B9" i="8"/>
  <c r="B10" i="8" s="1"/>
  <c r="B9" i="7"/>
  <c r="B10" i="7" s="1"/>
  <c r="B9" i="6"/>
  <c r="B10" i="6" s="1"/>
  <c r="B9" i="5"/>
  <c r="B10" i="5" s="1"/>
  <c r="B9" i="4"/>
  <c r="B10" i="4" s="1"/>
  <c r="B9" i="2"/>
  <c r="B10" i="2" s="1"/>
  <c r="C14" i="10" l="1"/>
  <c r="B15" i="10"/>
  <c r="B10" i="3"/>
  <c r="C10" i="3" s="1"/>
  <c r="C9" i="6"/>
  <c r="C9" i="7"/>
  <c r="C9" i="2"/>
  <c r="C10" i="12"/>
  <c r="B11" i="12"/>
  <c r="C9" i="12"/>
  <c r="B11" i="11"/>
  <c r="C10" i="11"/>
  <c r="C9" i="11"/>
  <c r="C10" i="9"/>
  <c r="B11" i="9"/>
  <c r="C9" i="9"/>
  <c r="B11" i="8"/>
  <c r="C10" i="8"/>
  <c r="C9" i="8"/>
  <c r="C10" i="7"/>
  <c r="B11" i="7"/>
  <c r="C10" i="6"/>
  <c r="B11" i="6"/>
  <c r="C10" i="5"/>
  <c r="B11" i="5"/>
  <c r="C9" i="5"/>
  <c r="C10" i="4"/>
  <c r="B11" i="4"/>
  <c r="C9" i="4"/>
  <c r="C10" i="2"/>
  <c r="B11" i="2"/>
  <c r="B16" i="10" l="1"/>
  <c r="C15" i="10"/>
  <c r="B11" i="3"/>
  <c r="B12" i="12"/>
  <c r="C11" i="12"/>
  <c r="B12" i="11"/>
  <c r="C11" i="11"/>
  <c r="B12" i="9"/>
  <c r="C11" i="9"/>
  <c r="B12" i="8"/>
  <c r="C11" i="8"/>
  <c r="B12" i="7"/>
  <c r="C11" i="7"/>
  <c r="B12" i="6"/>
  <c r="C11" i="6"/>
  <c r="B12" i="5"/>
  <c r="C11" i="5"/>
  <c r="B12" i="4"/>
  <c r="C11" i="4"/>
  <c r="B12" i="2"/>
  <c r="C11" i="2"/>
  <c r="B17" i="10" l="1"/>
  <c r="C16" i="10"/>
  <c r="B12" i="3"/>
  <c r="C11" i="3"/>
  <c r="B13" i="12"/>
  <c r="C12" i="12"/>
  <c r="C12" i="11"/>
  <c r="B13" i="11"/>
  <c r="C12" i="9"/>
  <c r="B13" i="9"/>
  <c r="B13" i="8"/>
  <c r="C12" i="8"/>
  <c r="C12" i="7"/>
  <c r="B13" i="7"/>
  <c r="C12" i="6"/>
  <c r="B13" i="6"/>
  <c r="C12" i="5"/>
  <c r="B13" i="5"/>
  <c r="C12" i="4"/>
  <c r="B13" i="4"/>
  <c r="C12" i="2"/>
  <c r="B13" i="2"/>
  <c r="C9" i="1"/>
  <c r="C17" i="10" l="1"/>
  <c r="B18" i="10"/>
  <c r="C12" i="3"/>
  <c r="B13" i="3"/>
  <c r="C13" i="12"/>
  <c r="B14" i="12"/>
  <c r="C13" i="11"/>
  <c r="B14" i="11"/>
  <c r="C13" i="9"/>
  <c r="B14" i="9"/>
  <c r="C13" i="8"/>
  <c r="B14" i="8"/>
  <c r="C13" i="7"/>
  <c r="B14" i="7"/>
  <c r="C13" i="6"/>
  <c r="B14" i="6"/>
  <c r="C13" i="5"/>
  <c r="B14" i="5"/>
  <c r="C13" i="4"/>
  <c r="B14" i="4"/>
  <c r="C13" i="2"/>
  <c r="B14" i="2"/>
  <c r="B10" i="1"/>
  <c r="C18" i="10" l="1"/>
  <c r="B19" i="10"/>
  <c r="C13" i="3"/>
  <c r="B14" i="3"/>
  <c r="C14" i="12"/>
  <c r="B15" i="12"/>
  <c r="C14" i="11"/>
  <c r="B15" i="11"/>
  <c r="B15" i="9"/>
  <c r="C14" i="9"/>
  <c r="C14" i="8"/>
  <c r="B15" i="8"/>
  <c r="B15" i="7"/>
  <c r="C14" i="7"/>
  <c r="B15" i="6"/>
  <c r="C14" i="6"/>
  <c r="B15" i="5"/>
  <c r="C14" i="5"/>
  <c r="B15" i="4"/>
  <c r="C14" i="4"/>
  <c r="B15" i="2"/>
  <c r="C14" i="2"/>
  <c r="B11" i="1"/>
  <c r="C10" i="1"/>
  <c r="B20" i="10" l="1"/>
  <c r="C19" i="10"/>
  <c r="B15" i="3"/>
  <c r="C14" i="3"/>
  <c r="B16" i="12"/>
  <c r="C15" i="12"/>
  <c r="B16" i="11"/>
  <c r="C15" i="11"/>
  <c r="B16" i="9"/>
  <c r="C15" i="9"/>
  <c r="B16" i="8"/>
  <c r="C15" i="8"/>
  <c r="B16" i="7"/>
  <c r="C15" i="7"/>
  <c r="B16" i="6"/>
  <c r="C15" i="6"/>
  <c r="B16" i="5"/>
  <c r="C15" i="5"/>
  <c r="B16" i="4"/>
  <c r="C15" i="4"/>
  <c r="B16" i="2"/>
  <c r="C15" i="2"/>
  <c r="B12" i="1"/>
  <c r="C11" i="1"/>
  <c r="C20" i="10" l="1"/>
  <c r="B21" i="10"/>
  <c r="C15" i="3"/>
  <c r="B16" i="3"/>
  <c r="B17" i="12"/>
  <c r="C16" i="12"/>
  <c r="B17" i="11"/>
  <c r="C16" i="11"/>
  <c r="C16" i="9"/>
  <c r="B17" i="9"/>
  <c r="B17" i="8"/>
  <c r="C16" i="8"/>
  <c r="C16" i="7"/>
  <c r="B17" i="7"/>
  <c r="C16" i="6"/>
  <c r="B17" i="6"/>
  <c r="C16" i="5"/>
  <c r="B17" i="5"/>
  <c r="C16" i="4"/>
  <c r="B17" i="4"/>
  <c r="C16" i="2"/>
  <c r="B17" i="2"/>
  <c r="B13" i="1"/>
  <c r="C12" i="1"/>
  <c r="C21" i="10" l="1"/>
  <c r="B22" i="10"/>
  <c r="C16" i="3"/>
  <c r="B17" i="3"/>
  <c r="C17" i="12"/>
  <c r="B18" i="12"/>
  <c r="C17" i="11"/>
  <c r="B18" i="11"/>
  <c r="C17" i="9"/>
  <c r="B18" i="9"/>
  <c r="C17" i="8"/>
  <c r="B18" i="8"/>
  <c r="C17" i="7"/>
  <c r="B18" i="7"/>
  <c r="C17" i="6"/>
  <c r="B18" i="6"/>
  <c r="C17" i="5"/>
  <c r="B18" i="5"/>
  <c r="C17" i="4"/>
  <c r="B18" i="4"/>
  <c r="C17" i="2"/>
  <c r="B18" i="2"/>
  <c r="C13" i="1"/>
  <c r="B14" i="1"/>
  <c r="B23" i="10" l="1"/>
  <c r="C23" i="10" s="1"/>
  <c r="C22" i="10"/>
  <c r="B18" i="3"/>
  <c r="C17" i="3"/>
  <c r="B19" i="12"/>
  <c r="C18" i="12"/>
  <c r="B19" i="11"/>
  <c r="C18" i="11"/>
  <c r="B19" i="9"/>
  <c r="C18" i="9"/>
  <c r="B19" i="8"/>
  <c r="C18" i="8"/>
  <c r="B19" i="7"/>
  <c r="C18" i="7"/>
  <c r="B19" i="6"/>
  <c r="C18" i="6"/>
  <c r="B19" i="5"/>
  <c r="C18" i="5"/>
  <c r="B19" i="4"/>
  <c r="C18" i="4"/>
  <c r="B19" i="2"/>
  <c r="C18" i="2"/>
  <c r="B15" i="1"/>
  <c r="C14" i="1"/>
  <c r="L20" i="10" l="1"/>
  <c r="L16" i="10"/>
  <c r="L12" i="10"/>
  <c r="B19" i="3"/>
  <c r="C18" i="3"/>
  <c r="C19" i="12"/>
  <c r="B20" i="12"/>
  <c r="C19" i="11"/>
  <c r="B20" i="11"/>
  <c r="C19" i="9"/>
  <c r="B20" i="9"/>
  <c r="C19" i="8"/>
  <c r="B20" i="8"/>
  <c r="C19" i="7"/>
  <c r="B20" i="7"/>
  <c r="C19" i="6"/>
  <c r="B20" i="6"/>
  <c r="C19" i="5"/>
  <c r="B20" i="5"/>
  <c r="C19" i="4"/>
  <c r="B20" i="4"/>
  <c r="C19" i="2"/>
  <c r="B20" i="2"/>
  <c r="C15" i="1"/>
  <c r="B16" i="1"/>
  <c r="P16" i="10" l="1"/>
  <c r="M16" i="10" s="1"/>
  <c r="P20" i="10"/>
  <c r="B20" i="3"/>
  <c r="C19" i="3"/>
  <c r="B21" i="12"/>
  <c r="C20" i="12"/>
  <c r="C20" i="11"/>
  <c r="B21" i="11"/>
  <c r="B21" i="9"/>
  <c r="C20" i="9"/>
  <c r="C20" i="8"/>
  <c r="B21" i="8"/>
  <c r="B21" i="7"/>
  <c r="C20" i="7"/>
  <c r="B21" i="6"/>
  <c r="C20" i="6"/>
  <c r="B21" i="5"/>
  <c r="C20" i="5"/>
  <c r="B21" i="4"/>
  <c r="C20" i="4"/>
  <c r="B21" i="2"/>
  <c r="C20" i="2"/>
  <c r="B17" i="1"/>
  <c r="C16" i="1"/>
  <c r="M20" i="10" l="1"/>
  <c r="C20" i="3"/>
  <c r="B21" i="3"/>
  <c r="B22" i="12"/>
  <c r="C21" i="12"/>
  <c r="B22" i="11"/>
  <c r="C21" i="11"/>
  <c r="B22" i="9"/>
  <c r="C21" i="9"/>
  <c r="B22" i="8"/>
  <c r="C21" i="8"/>
  <c r="B22" i="7"/>
  <c r="C21" i="7"/>
  <c r="B22" i="6"/>
  <c r="C21" i="6"/>
  <c r="B22" i="5"/>
  <c r="C21" i="5"/>
  <c r="B22" i="4"/>
  <c r="C21" i="4"/>
  <c r="B22" i="2"/>
  <c r="C21" i="2"/>
  <c r="B18" i="1"/>
  <c r="C17" i="1"/>
  <c r="C21" i="3" l="1"/>
  <c r="B22" i="3"/>
  <c r="B23" i="12"/>
  <c r="B9" i="29" s="1"/>
  <c r="C22" i="12"/>
  <c r="C22" i="11"/>
  <c r="B23" i="11"/>
  <c r="B9" i="30" s="1"/>
  <c r="B9" i="28"/>
  <c r="C22" i="9"/>
  <c r="B23" i="9"/>
  <c r="B9" i="27" s="1"/>
  <c r="C22" i="8"/>
  <c r="B23" i="8"/>
  <c r="B9" i="26" s="1"/>
  <c r="C22" i="7"/>
  <c r="B23" i="7"/>
  <c r="B9" i="25" s="1"/>
  <c r="C22" i="6"/>
  <c r="B23" i="6"/>
  <c r="B9" i="24" s="1"/>
  <c r="C9" i="24" s="1"/>
  <c r="C22" i="5"/>
  <c r="B23" i="5"/>
  <c r="B9" i="23" s="1"/>
  <c r="B10" i="23" s="1"/>
  <c r="C22" i="4"/>
  <c r="B23" i="4"/>
  <c r="B9" i="22" s="1"/>
  <c r="C22" i="2"/>
  <c r="B23" i="2"/>
  <c r="B9" i="18" s="1"/>
  <c r="B19" i="1"/>
  <c r="C18" i="1"/>
  <c r="C9" i="29" l="1"/>
  <c r="B10" i="29"/>
  <c r="C9" i="30"/>
  <c r="B10" i="30"/>
  <c r="C9" i="28"/>
  <c r="B10" i="28"/>
  <c r="C9" i="27"/>
  <c r="B10" i="27"/>
  <c r="C9" i="26"/>
  <c r="B10" i="26"/>
  <c r="C9" i="25"/>
  <c r="B10" i="25"/>
  <c r="B10" i="24"/>
  <c r="B11" i="24" s="1"/>
  <c r="C9" i="23"/>
  <c r="B10" i="22"/>
  <c r="C9" i="22"/>
  <c r="B10" i="18"/>
  <c r="C9" i="18"/>
  <c r="C10" i="23"/>
  <c r="B11" i="23"/>
  <c r="C22" i="3"/>
  <c r="B23" i="3"/>
  <c r="B9" i="21" s="1"/>
  <c r="C23" i="12"/>
  <c r="C23" i="11"/>
  <c r="C23" i="9"/>
  <c r="C23" i="8"/>
  <c r="C23" i="7"/>
  <c r="C23" i="6"/>
  <c r="C23" i="5"/>
  <c r="C23" i="4"/>
  <c r="C23" i="2"/>
  <c r="B20" i="1"/>
  <c r="C19" i="1"/>
  <c r="L20" i="12" l="1"/>
  <c r="L12" i="12"/>
  <c r="P12" i="12" s="1"/>
  <c r="L16" i="12"/>
  <c r="P16" i="12" s="1"/>
  <c r="M16" i="12" s="1"/>
  <c r="L12" i="9"/>
  <c r="L20" i="9"/>
  <c r="L16" i="9"/>
  <c r="L20" i="7"/>
  <c r="L16" i="7"/>
  <c r="L12" i="7"/>
  <c r="L12" i="4"/>
  <c r="L16" i="4"/>
  <c r="L20" i="4"/>
  <c r="L16" i="2"/>
  <c r="P16" i="2" s="1"/>
  <c r="L12" i="2"/>
  <c r="L20" i="2"/>
  <c r="P20" i="2" s="1"/>
  <c r="P16" i="4"/>
  <c r="M16" i="4" s="1"/>
  <c r="P20" i="4"/>
  <c r="M20" i="4" s="1"/>
  <c r="L12" i="5"/>
  <c r="L20" i="5"/>
  <c r="L16" i="5"/>
  <c r="P16" i="5" s="1"/>
  <c r="M16" i="5" s="1"/>
  <c r="L12" i="6"/>
  <c r="P16" i="7"/>
  <c r="M16" i="7" s="1"/>
  <c r="L20" i="8"/>
  <c r="L12" i="8"/>
  <c r="L16" i="8"/>
  <c r="L20" i="11"/>
  <c r="L16" i="11"/>
  <c r="L12" i="11"/>
  <c r="C10" i="24"/>
  <c r="B11" i="29"/>
  <c r="C10" i="29"/>
  <c r="B11" i="30"/>
  <c r="C10" i="30"/>
  <c r="C10" i="28"/>
  <c r="B11" i="28"/>
  <c r="C10" i="27"/>
  <c r="B11" i="27"/>
  <c r="B11" i="26"/>
  <c r="C10" i="26"/>
  <c r="C10" i="25"/>
  <c r="B11" i="25"/>
  <c r="B11" i="22"/>
  <c r="C10" i="22"/>
  <c r="C9" i="21"/>
  <c r="B10" i="21"/>
  <c r="B11" i="18"/>
  <c r="C10" i="18"/>
  <c r="C11" i="24"/>
  <c r="B12" i="24"/>
  <c r="B12" i="23"/>
  <c r="C11" i="23"/>
  <c r="C23" i="3"/>
  <c r="C20" i="1"/>
  <c r="B21" i="1"/>
  <c r="P20" i="12" l="1"/>
  <c r="M20" i="12" s="1"/>
  <c r="P20" i="6"/>
  <c r="M20" i="6" s="1"/>
  <c r="P12" i="6"/>
  <c r="M12" i="6" s="1"/>
  <c r="P16" i="11"/>
  <c r="M16" i="11" s="1"/>
  <c r="P20" i="5"/>
  <c r="M20" i="5" s="1"/>
  <c r="L19" i="3"/>
  <c r="L14" i="3"/>
  <c r="P14" i="3" s="1"/>
  <c r="P20" i="7"/>
  <c r="M20" i="7" s="1"/>
  <c r="P20" i="11"/>
  <c r="M20" i="11" s="1"/>
  <c r="P16" i="8"/>
  <c r="M16" i="8" s="1"/>
  <c r="P20" i="9"/>
  <c r="M20" i="9" s="1"/>
  <c r="P20" i="8"/>
  <c r="M20" i="8" s="1"/>
  <c r="P16" i="9"/>
  <c r="M16" i="9" s="1"/>
  <c r="M20" i="2"/>
  <c r="C11" i="29"/>
  <c r="B12" i="29"/>
  <c r="C11" i="30"/>
  <c r="B12" i="30"/>
  <c r="C11" i="28"/>
  <c r="B12" i="28"/>
  <c r="C11" i="27"/>
  <c r="B12" i="27"/>
  <c r="B12" i="26"/>
  <c r="C11" i="26"/>
  <c r="B12" i="25"/>
  <c r="C11" i="25"/>
  <c r="B12" i="22"/>
  <c r="C11" i="22"/>
  <c r="C10" i="21"/>
  <c r="B11" i="21"/>
  <c r="B12" i="18"/>
  <c r="C11" i="18"/>
  <c r="B13" i="24"/>
  <c r="C12" i="24"/>
  <c r="B13" i="23"/>
  <c r="C12" i="23"/>
  <c r="B22" i="1"/>
  <c r="C21" i="1"/>
  <c r="M14" i="3" l="1"/>
  <c r="P19" i="3"/>
  <c r="M19" i="3" s="1"/>
  <c r="C12" i="29"/>
  <c r="B13" i="29"/>
  <c r="C12" i="30"/>
  <c r="B13" i="30"/>
  <c r="C12" i="28"/>
  <c r="B13" i="28"/>
  <c r="B13" i="27"/>
  <c r="C12" i="27"/>
  <c r="C12" i="26"/>
  <c r="B13" i="26"/>
  <c r="C12" i="25"/>
  <c r="B13" i="25"/>
  <c r="B13" i="22"/>
  <c r="C12" i="22"/>
  <c r="B12" i="21"/>
  <c r="C11" i="21"/>
  <c r="B13" i="18"/>
  <c r="C12" i="18"/>
  <c r="C13" i="24"/>
  <c r="B14" i="24"/>
  <c r="B14" i="23"/>
  <c r="C13" i="23"/>
  <c r="B23" i="1"/>
  <c r="B9" i="15" s="1"/>
  <c r="C22" i="1"/>
  <c r="Q24" i="3" l="1"/>
  <c r="N24" i="3"/>
  <c r="B14" i="29"/>
  <c r="C13" i="29"/>
  <c r="B14" i="30"/>
  <c r="C13" i="30"/>
  <c r="B14" i="28"/>
  <c r="C13" i="28"/>
  <c r="C13" i="27"/>
  <c r="B14" i="27"/>
  <c r="C13" i="26"/>
  <c r="B14" i="26"/>
  <c r="B14" i="25"/>
  <c r="C13" i="25"/>
  <c r="B14" i="22"/>
  <c r="C13" i="22"/>
  <c r="C12" i="21"/>
  <c r="B13" i="21"/>
  <c r="B14" i="18"/>
  <c r="C13" i="18"/>
  <c r="C9" i="15"/>
  <c r="B10" i="15"/>
  <c r="B15" i="24"/>
  <c r="C14" i="24"/>
  <c r="C14" i="23"/>
  <c r="B15" i="23"/>
  <c r="C23" i="1"/>
  <c r="L12" i="1" s="1"/>
  <c r="P12" i="1" s="1"/>
  <c r="L16" i="1" l="1"/>
  <c r="P16" i="1" s="1"/>
  <c r="C14" i="29"/>
  <c r="B15" i="29"/>
  <c r="C14" i="30"/>
  <c r="B15" i="30"/>
  <c r="B15" i="28"/>
  <c r="C14" i="28"/>
  <c r="C14" i="27"/>
  <c r="B15" i="27"/>
  <c r="C14" i="26"/>
  <c r="B15" i="26"/>
  <c r="B15" i="25"/>
  <c r="C14" i="25"/>
  <c r="C14" i="22"/>
  <c r="B15" i="22"/>
  <c r="B14" i="21"/>
  <c r="C13" i="21"/>
  <c r="C14" i="18"/>
  <c r="B15" i="18"/>
  <c r="B11" i="15"/>
  <c r="C10" i="15"/>
  <c r="C15" i="24"/>
  <c r="B16" i="24"/>
  <c r="B16" i="23"/>
  <c r="C15" i="23"/>
  <c r="L20" i="1"/>
  <c r="P20" i="1" l="1"/>
  <c r="Q24" i="1" s="1"/>
  <c r="M12" i="1"/>
  <c r="B16" i="29"/>
  <c r="C15" i="29"/>
  <c r="B16" i="30"/>
  <c r="C15" i="30"/>
  <c r="B16" i="28"/>
  <c r="C15" i="28"/>
  <c r="C15" i="27"/>
  <c r="B16" i="27"/>
  <c r="C15" i="26"/>
  <c r="B16" i="26"/>
  <c r="B16" i="25"/>
  <c r="C15" i="25"/>
  <c r="C15" i="22"/>
  <c r="B16" i="22"/>
  <c r="B15" i="21"/>
  <c r="C14" i="21"/>
  <c r="B16" i="18"/>
  <c r="C15" i="18"/>
  <c r="B12" i="15"/>
  <c r="C11" i="15"/>
  <c r="C16" i="24"/>
  <c r="B17" i="24"/>
  <c r="C16" i="23"/>
  <c r="B17" i="23"/>
  <c r="M20" i="1" l="1"/>
  <c r="B17" i="29"/>
  <c r="C16" i="29"/>
  <c r="C16" i="30"/>
  <c r="B17" i="30"/>
  <c r="C16" i="28"/>
  <c r="B17" i="28"/>
  <c r="C16" i="27"/>
  <c r="B17" i="27"/>
  <c r="B17" i="26"/>
  <c r="C16" i="26"/>
  <c r="C16" i="25"/>
  <c r="B17" i="25"/>
  <c r="B17" i="22"/>
  <c r="C16" i="22"/>
  <c r="B16" i="21"/>
  <c r="C15" i="21"/>
  <c r="B17" i="18"/>
  <c r="C16" i="18"/>
  <c r="C12" i="15"/>
  <c r="B13" i="15"/>
  <c r="B18" i="24"/>
  <c r="C17" i="24"/>
  <c r="B18" i="23"/>
  <c r="C17" i="23"/>
  <c r="B18" i="29" l="1"/>
  <c r="C17" i="29"/>
  <c r="C17" i="30"/>
  <c r="B18" i="30"/>
  <c r="C17" i="28"/>
  <c r="B18" i="28"/>
  <c r="B18" i="27"/>
  <c r="C17" i="27"/>
  <c r="B18" i="26"/>
  <c r="C17" i="26"/>
  <c r="B18" i="25"/>
  <c r="C17" i="25"/>
  <c r="B18" i="22"/>
  <c r="C17" i="22"/>
  <c r="B17" i="21"/>
  <c r="C16" i="21"/>
  <c r="C17" i="18"/>
  <c r="B18" i="18"/>
  <c r="B14" i="15"/>
  <c r="C13" i="15"/>
  <c r="B19" i="24"/>
  <c r="C18" i="24"/>
  <c r="B19" i="23"/>
  <c r="C18" i="23"/>
  <c r="C18" i="29" l="1"/>
  <c r="B19" i="29"/>
  <c r="B19" i="30"/>
  <c r="C18" i="30"/>
  <c r="B19" i="28"/>
  <c r="C18" i="28"/>
  <c r="B19" i="27"/>
  <c r="C18" i="27"/>
  <c r="C18" i="26"/>
  <c r="B19" i="26"/>
  <c r="B19" i="25"/>
  <c r="C18" i="25"/>
  <c r="C18" i="22"/>
  <c r="B19" i="22"/>
  <c r="B18" i="21"/>
  <c r="C17" i="21"/>
  <c r="B19" i="18"/>
  <c r="C18" i="18"/>
  <c r="C14" i="15"/>
  <c r="B15" i="15"/>
  <c r="B20" i="24"/>
  <c r="C19" i="24"/>
  <c r="B20" i="23"/>
  <c r="C19" i="23"/>
  <c r="B20" i="29" l="1"/>
  <c r="C19" i="29"/>
  <c r="C19" i="30"/>
  <c r="B20" i="30"/>
  <c r="C19" i="28"/>
  <c r="B20" i="28"/>
  <c r="C19" i="27"/>
  <c r="B20" i="27"/>
  <c r="B20" i="26"/>
  <c r="C19" i="26"/>
  <c r="B20" i="25"/>
  <c r="C19" i="25"/>
  <c r="C19" i="22"/>
  <c r="B20" i="22"/>
  <c r="C18" i="21"/>
  <c r="B19" i="21"/>
  <c r="B20" i="18"/>
  <c r="C19" i="18"/>
  <c r="C15" i="15"/>
  <c r="B16" i="15"/>
  <c r="C20" i="24"/>
  <c r="B21" i="24"/>
  <c r="C20" i="23"/>
  <c r="B21" i="23"/>
  <c r="B21" i="29" l="1"/>
  <c r="C20" i="29"/>
  <c r="B21" i="30"/>
  <c r="C20" i="30"/>
  <c r="B21" i="28"/>
  <c r="C20" i="28"/>
  <c r="C20" i="27"/>
  <c r="B21" i="27"/>
  <c r="C20" i="26"/>
  <c r="B21" i="26"/>
  <c r="B21" i="25"/>
  <c r="C20" i="25"/>
  <c r="B21" i="22"/>
  <c r="C20" i="22"/>
  <c r="B20" i="21"/>
  <c r="C19" i="21"/>
  <c r="B21" i="18"/>
  <c r="B22" i="18" s="1"/>
  <c r="C22" i="18" s="1"/>
  <c r="C20" i="18"/>
  <c r="B17" i="15"/>
  <c r="C16" i="15"/>
  <c r="C21" i="24"/>
  <c r="B22" i="24"/>
  <c r="C21" i="23"/>
  <c r="B22" i="23"/>
  <c r="C21" i="18" l="1"/>
  <c r="C21" i="29"/>
  <c r="B22" i="29"/>
  <c r="B22" i="30"/>
  <c r="C21" i="30"/>
  <c r="B22" i="28"/>
  <c r="C21" i="28"/>
  <c r="C21" i="27"/>
  <c r="B22" i="27"/>
  <c r="B22" i="26"/>
  <c r="C21" i="26"/>
  <c r="B22" i="25"/>
  <c r="C21" i="25"/>
  <c r="C21" i="22"/>
  <c r="B22" i="22"/>
  <c r="B21" i="21"/>
  <c r="C20" i="21"/>
  <c r="B18" i="15"/>
  <c r="C17" i="15"/>
  <c r="C22" i="24"/>
  <c r="B23" i="24"/>
  <c r="C23" i="24" s="1"/>
  <c r="B23" i="23"/>
  <c r="C22" i="23"/>
  <c r="L21" i="24" l="1"/>
  <c r="L17" i="24"/>
  <c r="P17" i="24" s="1"/>
  <c r="M17" i="24" s="1"/>
  <c r="L13" i="24"/>
  <c r="L18" i="18"/>
  <c r="L13" i="18"/>
  <c r="P13" i="18" s="1"/>
  <c r="B23" i="29"/>
  <c r="C22" i="29"/>
  <c r="C22" i="30"/>
  <c r="B23" i="30"/>
  <c r="C23" i="30" s="1"/>
  <c r="C22" i="28"/>
  <c r="B23" i="28"/>
  <c r="C22" i="27"/>
  <c r="B23" i="27"/>
  <c r="C23" i="27" s="1"/>
  <c r="B23" i="26"/>
  <c r="C22" i="26"/>
  <c r="C22" i="25"/>
  <c r="B23" i="25"/>
  <c r="C22" i="22"/>
  <c r="B23" i="22"/>
  <c r="C23" i="22" s="1"/>
  <c r="B22" i="21"/>
  <c r="C21" i="21"/>
  <c r="B19" i="15"/>
  <c r="C18" i="15"/>
  <c r="C23" i="23"/>
  <c r="B24" i="23"/>
  <c r="C24" i="23" s="1"/>
  <c r="L13" i="27" l="1"/>
  <c r="L21" i="27"/>
  <c r="L17" i="27"/>
  <c r="L13" i="30"/>
  <c r="M13" i="18"/>
  <c r="P18" i="18"/>
  <c r="P13" i="27"/>
  <c r="P21" i="24"/>
  <c r="M21" i="24" s="1"/>
  <c r="P12" i="7"/>
  <c r="M13" i="24"/>
  <c r="L17" i="23"/>
  <c r="L13" i="23"/>
  <c r="L21" i="23"/>
  <c r="L21" i="22"/>
  <c r="P12" i="5" s="1"/>
  <c r="M12" i="5" s="1"/>
  <c r="L17" i="22"/>
  <c r="P17" i="22" s="1"/>
  <c r="M17" i="22" s="1"/>
  <c r="L13" i="22"/>
  <c r="P13" i="22" s="1"/>
  <c r="B24" i="29"/>
  <c r="C24" i="29" s="1"/>
  <c r="C23" i="29"/>
  <c r="B24" i="28"/>
  <c r="C24" i="28" s="1"/>
  <c r="C23" i="28"/>
  <c r="B24" i="26"/>
  <c r="C24" i="26" s="1"/>
  <c r="C23" i="26"/>
  <c r="B24" i="25"/>
  <c r="C24" i="25" s="1"/>
  <c r="C23" i="25"/>
  <c r="B23" i="21"/>
  <c r="C22" i="21"/>
  <c r="C19" i="15"/>
  <c r="B20" i="15"/>
  <c r="L12" i="29" l="1"/>
  <c r="P12" i="29" s="1"/>
  <c r="L16" i="29"/>
  <c r="P16" i="29" s="1"/>
  <c r="M16" i="29" s="1"/>
  <c r="M18" i="18"/>
  <c r="M12" i="7"/>
  <c r="N24" i="7" s="1"/>
  <c r="Q24" i="7"/>
  <c r="P21" i="22"/>
  <c r="M21" i="22" s="1"/>
  <c r="Q24" i="5"/>
  <c r="M13" i="22"/>
  <c r="Q25" i="22"/>
  <c r="P21" i="23"/>
  <c r="M21" i="23" s="1"/>
  <c r="P17" i="23"/>
  <c r="M17" i="23" s="1"/>
  <c r="Q25" i="24"/>
  <c r="P13" i="30"/>
  <c r="M13" i="30" s="1"/>
  <c r="P13" i="23"/>
  <c r="L11" i="26"/>
  <c r="L19" i="26"/>
  <c r="L15" i="26"/>
  <c r="P15" i="26" s="1"/>
  <c r="M15" i="26" s="1"/>
  <c r="L22" i="28"/>
  <c r="L17" i="28"/>
  <c r="P17" i="28" s="1"/>
  <c r="M17" i="28" s="1"/>
  <c r="L12" i="28"/>
  <c r="N25" i="24"/>
  <c r="P21" i="30"/>
  <c r="M21" i="30" s="1"/>
  <c r="P21" i="27"/>
  <c r="L20" i="29"/>
  <c r="P20" i="29" s="1"/>
  <c r="M20" i="29" s="1"/>
  <c r="M13" i="27"/>
  <c r="P17" i="27"/>
  <c r="M17" i="27" s="1"/>
  <c r="L13" i="25"/>
  <c r="P13" i="25" s="1"/>
  <c r="L21" i="25"/>
  <c r="L17" i="25"/>
  <c r="P17" i="25" s="1"/>
  <c r="M17" i="25" s="1"/>
  <c r="B24" i="21"/>
  <c r="C24" i="21" s="1"/>
  <c r="L21" i="21" s="1"/>
  <c r="C23" i="21"/>
  <c r="B21" i="15"/>
  <c r="C20" i="15"/>
  <c r="P23" i="26" l="1"/>
  <c r="M23" i="26" s="1"/>
  <c r="P21" i="21"/>
  <c r="M21" i="21" s="1"/>
  <c r="P12" i="4"/>
  <c r="M21" i="27"/>
  <c r="P12" i="10"/>
  <c r="N25" i="22"/>
  <c r="Q25" i="29"/>
  <c r="Q25" i="23"/>
  <c r="M12" i="29"/>
  <c r="N25" i="29" s="1"/>
  <c r="P12" i="28"/>
  <c r="M12" i="28" s="1"/>
  <c r="M13" i="23"/>
  <c r="N25" i="23" s="1"/>
  <c r="P12" i="11"/>
  <c r="P22" i="28"/>
  <c r="M22" i="28" s="1"/>
  <c r="M12" i="12"/>
  <c r="N24" i="12" s="1"/>
  <c r="Q24" i="12"/>
  <c r="P19" i="26"/>
  <c r="M19" i="26" s="1"/>
  <c r="L13" i="21"/>
  <c r="P13" i="21" s="1"/>
  <c r="L17" i="21"/>
  <c r="P11" i="26"/>
  <c r="P21" i="25"/>
  <c r="P12" i="8"/>
  <c r="N25" i="27"/>
  <c r="Q25" i="27"/>
  <c r="B22" i="15"/>
  <c r="C21" i="15"/>
  <c r="M16" i="2"/>
  <c r="M13" i="21" l="1"/>
  <c r="M12" i="10"/>
  <c r="N24" i="10" s="1"/>
  <c r="Q24" i="10"/>
  <c r="M13" i="25"/>
  <c r="Q25" i="25"/>
  <c r="M21" i="25"/>
  <c r="N25" i="28"/>
  <c r="M12" i="8"/>
  <c r="N24" i="8" s="1"/>
  <c r="Q24" i="8"/>
  <c r="Q25" i="28"/>
  <c r="M11" i="26"/>
  <c r="M12" i="11"/>
  <c r="N24" i="11" s="1"/>
  <c r="Q24" i="11"/>
  <c r="P17" i="21"/>
  <c r="M17" i="21" s="1"/>
  <c r="Q24" i="9"/>
  <c r="M12" i="9"/>
  <c r="N24" i="9" s="1"/>
  <c r="C22" i="15"/>
  <c r="B23" i="15"/>
  <c r="Q25" i="21" l="1"/>
  <c r="N25" i="21"/>
  <c r="N25" i="25"/>
  <c r="Q24" i="4"/>
  <c r="M12" i="4"/>
  <c r="N24" i="4" s="1"/>
  <c r="B24" i="15"/>
  <c r="C24" i="15" s="1"/>
  <c r="C23" i="15"/>
  <c r="N24" i="5"/>
  <c r="L22" i="15" l="1"/>
  <c r="L12" i="15"/>
  <c r="P12" i="15" s="1"/>
  <c r="L17" i="15"/>
  <c r="P17" i="15" s="1"/>
  <c r="M17" i="15" l="1"/>
  <c r="P12" i="2"/>
  <c r="Q24" i="2" s="1"/>
  <c r="P22" i="15"/>
  <c r="Q25" i="15" s="1"/>
  <c r="M22" i="15" l="1"/>
  <c r="M12" i="15"/>
  <c r="M16" i="1"/>
  <c r="N24" i="1" s="1"/>
  <c r="M12" i="2"/>
  <c r="N24" i="2" s="1"/>
  <c r="N25" i="15" l="1"/>
</calcChain>
</file>

<file path=xl/sharedStrings.xml><?xml version="1.0" encoding="utf-8"?>
<sst xmlns="http://schemas.openxmlformats.org/spreadsheetml/2006/main" count="814" uniqueCount="164">
  <si>
    <t>Date</t>
  </si>
  <si>
    <t>Pay Period 1</t>
  </si>
  <si>
    <t>Pay Period 2</t>
  </si>
  <si>
    <t>Hours Worked</t>
  </si>
  <si>
    <t>OT Hours Week 4</t>
  </si>
  <si>
    <t>OT Hours Week 1</t>
  </si>
  <si>
    <t>OT Hours Week 2</t>
  </si>
  <si>
    <t>OT Hours Week 3</t>
  </si>
  <si>
    <t>OT Hours Week 5</t>
  </si>
  <si>
    <t>OT Hours Week 6</t>
  </si>
  <si>
    <t>OT Hours Week 7</t>
  </si>
  <si>
    <t>OT Hours Week 8</t>
  </si>
  <si>
    <t>OT Hours Week 9</t>
  </si>
  <si>
    <t>OT Hours Week 11</t>
  </si>
  <si>
    <t>OT Hours Week 12</t>
  </si>
  <si>
    <t>OT Hours Week 13</t>
  </si>
  <si>
    <t>OT Hours Week 10</t>
  </si>
  <si>
    <t>OT Hours Week 14</t>
  </si>
  <si>
    <t>OT Hours Week 15</t>
  </si>
  <si>
    <t>OT Hours Week 16</t>
  </si>
  <si>
    <t>OT Hours Week 17</t>
  </si>
  <si>
    <t>Week of Year</t>
  </si>
  <si>
    <t>Time In</t>
  </si>
  <si>
    <t>Time Out</t>
  </si>
  <si>
    <t>Month:</t>
  </si>
  <si>
    <t>January</t>
  </si>
  <si>
    <t>Ending Date:</t>
  </si>
  <si>
    <t>March</t>
  </si>
  <si>
    <t>February</t>
  </si>
  <si>
    <t>April</t>
  </si>
  <si>
    <t>Name:</t>
  </si>
  <si>
    <t>Department #:</t>
  </si>
  <si>
    <t>Student or Wage?:</t>
  </si>
  <si>
    <t>OT Hours:</t>
  </si>
  <si>
    <t>May</t>
  </si>
  <si>
    <t>June</t>
  </si>
  <si>
    <t>July</t>
  </si>
  <si>
    <t>August</t>
  </si>
  <si>
    <t>September</t>
  </si>
  <si>
    <t>October</t>
  </si>
  <si>
    <t>November</t>
  </si>
  <si>
    <t>December</t>
  </si>
  <si>
    <t>OT Hours Week 18</t>
  </si>
  <si>
    <t>OT Hours Week 19</t>
  </si>
  <si>
    <t>OT Hours Week 20</t>
  </si>
  <si>
    <t>OT Hours Week 21</t>
  </si>
  <si>
    <t>OT Hours Week 22</t>
  </si>
  <si>
    <t>OT Hours Week 23</t>
  </si>
  <si>
    <t>OT Hours Week 24</t>
  </si>
  <si>
    <t>OT Hours Week 25</t>
  </si>
  <si>
    <t>OT Hours Week 26</t>
  </si>
  <si>
    <t>OT Hours Week 27</t>
  </si>
  <si>
    <t>OT Hours Week 28</t>
  </si>
  <si>
    <t>OT Hours Week 29</t>
  </si>
  <si>
    <t>OT Hours Week 30</t>
  </si>
  <si>
    <t>OT Hours Week 31</t>
  </si>
  <si>
    <t>OT Hours Week 32</t>
  </si>
  <si>
    <t>OT Hours Week 33</t>
  </si>
  <si>
    <t>OT Hours Week 34</t>
  </si>
  <si>
    <t>OT Hours Week 35</t>
  </si>
  <si>
    <t>OT Hours Week 36</t>
  </si>
  <si>
    <t>OT Hours Week 37</t>
  </si>
  <si>
    <t>OT Hours Week 38</t>
  </si>
  <si>
    <t>OT Hours Week 39</t>
  </si>
  <si>
    <t>OT Hours Week 40</t>
  </si>
  <si>
    <t>OT Hours Week 41</t>
  </si>
  <si>
    <t>OT Hours Week 42</t>
  </si>
  <si>
    <t>OT Hours Week 43</t>
  </si>
  <si>
    <t>OT Hours Week 44</t>
  </si>
  <si>
    <t>OT Hours Week 45</t>
  </si>
  <si>
    <t>OT Hours Week 46</t>
  </si>
  <si>
    <t>OT Hours Week 47</t>
  </si>
  <si>
    <t>OT Hours Week 48</t>
  </si>
  <si>
    <t>OT Hours Week 49</t>
  </si>
  <si>
    <t>OT Hours Week 50</t>
  </si>
  <si>
    <t>OT Hours Week 51</t>
  </si>
  <si>
    <t>OT Hours Week 52</t>
  </si>
  <si>
    <t>OT Hours Week 53</t>
  </si>
  <si>
    <t>Regular Hours Week 1</t>
  </si>
  <si>
    <t>Regular Hours Week 2</t>
  </si>
  <si>
    <t>Regular Hours Week 3</t>
  </si>
  <si>
    <t>Regular Hours Week 4</t>
  </si>
  <si>
    <t>Regular Hours Week 5</t>
  </si>
  <si>
    <t>Total Regular Hours:</t>
  </si>
  <si>
    <t>Regular Hours Week 6</t>
  </si>
  <si>
    <t>Regular Hours Week 7</t>
  </si>
  <si>
    <t>Regular Hours Week 8</t>
  </si>
  <si>
    <t>Regular Hours Week 9</t>
  </si>
  <si>
    <t>Regular Hours Week 10</t>
  </si>
  <si>
    <t>Regular Hours Week 11</t>
  </si>
  <si>
    <t>Regular Hours Week 12</t>
  </si>
  <si>
    <t>Regular Hours Week 13</t>
  </si>
  <si>
    <t>Regular Hours Week 14</t>
  </si>
  <si>
    <t>Regular Hours Week 15</t>
  </si>
  <si>
    <t>Regular Hours Week 16</t>
  </si>
  <si>
    <t>Regular Hours Week 17</t>
  </si>
  <si>
    <t>Regular Hours Week 18</t>
  </si>
  <si>
    <t>Regular Hours Week 19</t>
  </si>
  <si>
    <t>Regular Hours Week 20</t>
  </si>
  <si>
    <t>Regular Hours Week 22</t>
  </si>
  <si>
    <t>Regular Hours Week 21</t>
  </si>
  <si>
    <t>Regular Hours Week 23</t>
  </si>
  <si>
    <t>Total Regular Hours</t>
  </si>
  <si>
    <t>Regular Hours Week 24</t>
  </si>
  <si>
    <t>Regular Hours Week 25</t>
  </si>
  <si>
    <t>Regular Hours Week 26</t>
  </si>
  <si>
    <t>Regular Hours Week 27</t>
  </si>
  <si>
    <t>Regular Hours Week 28</t>
  </si>
  <si>
    <t>Regular Hours Week 29</t>
  </si>
  <si>
    <t>Regular Hours Week 30</t>
  </si>
  <si>
    <t>Regular Hours Week 31</t>
  </si>
  <si>
    <t>Regular Hours Week 32</t>
  </si>
  <si>
    <t>Regular Hours Week 33</t>
  </si>
  <si>
    <t>Regular Hours Week 34</t>
  </si>
  <si>
    <t>Regular Hours Week 35</t>
  </si>
  <si>
    <t>Regular Hours Week 36</t>
  </si>
  <si>
    <t>Name</t>
  </si>
  <si>
    <t>Department #</t>
  </si>
  <si>
    <t>Wage</t>
  </si>
  <si>
    <t>Student</t>
  </si>
  <si>
    <t>HR/SA Peoplesoft ID #:</t>
  </si>
  <si>
    <t>Payroll Timesheet Instructions</t>
  </si>
  <si>
    <r>
      <t>EXAMPLES of Valid Format: "</t>
    </r>
    <r>
      <rPr>
        <b/>
        <sz val="12"/>
        <color rgb="FFC00000"/>
        <rFont val="Calibri"/>
        <family val="2"/>
        <scheme val="minor"/>
      </rPr>
      <t>8:00am</t>
    </r>
    <r>
      <rPr>
        <sz val="12"/>
        <color rgb="FFC00000"/>
        <rFont val="Calibri"/>
        <family val="2"/>
        <scheme val="minor"/>
      </rPr>
      <t>", "</t>
    </r>
    <r>
      <rPr>
        <b/>
        <sz val="12"/>
        <color rgb="FFC00000"/>
        <rFont val="Calibri"/>
        <family val="2"/>
        <scheme val="minor"/>
      </rPr>
      <t>8 a</t>
    </r>
    <r>
      <rPr>
        <sz val="12"/>
        <color rgb="FFC00000"/>
        <rFont val="Calibri"/>
        <family val="2"/>
        <scheme val="minor"/>
      </rPr>
      <t>" = 8:00am, "</t>
    </r>
    <r>
      <rPr>
        <b/>
        <sz val="12"/>
        <color rgb="FFC00000"/>
        <rFont val="Calibri"/>
        <family val="2"/>
        <scheme val="minor"/>
      </rPr>
      <t>13:00</t>
    </r>
    <r>
      <rPr>
        <sz val="12"/>
        <color rgb="FFC00000"/>
        <rFont val="Calibri"/>
        <family val="2"/>
        <scheme val="minor"/>
      </rPr>
      <t>" = 1:00 pm</t>
    </r>
  </si>
  <si>
    <t>2. In the monthly tabs, select the "Time In" and "Time Out" for each day. Time can be entered in a 12-hour format or a 24-hour format.</t>
  </si>
  <si>
    <r>
      <rPr>
        <b/>
        <sz val="12"/>
        <rFont val="Arial"/>
        <family val="2"/>
      </rPr>
      <t>Employee:</t>
    </r>
    <r>
      <rPr>
        <sz val="12"/>
        <rFont val="Arial"/>
        <family val="2"/>
      </rPr>
      <t xml:space="preserve"> </t>
    </r>
    <r>
      <rPr>
        <i/>
        <sz val="12"/>
        <rFont val="Arial"/>
        <family val="2"/>
      </rPr>
      <t>I certify that I have worked the hours reported above.</t>
    </r>
  </si>
  <si>
    <r>
      <rPr>
        <b/>
        <sz val="12"/>
        <rFont val="Arial"/>
        <family val="2"/>
      </rPr>
      <t>Supervisor:</t>
    </r>
    <r>
      <rPr>
        <sz val="12"/>
        <rFont val="Arial"/>
        <family val="2"/>
      </rPr>
      <t xml:space="preserve"> </t>
    </r>
    <r>
      <rPr>
        <i/>
        <sz val="12"/>
        <rFont val="Arial"/>
        <family val="2"/>
      </rPr>
      <t>I certify that this employee has worked the hours reported above.</t>
    </r>
  </si>
  <si>
    <t>Regular Hours Week 37</t>
  </si>
  <si>
    <t>Regular Hours Week 38</t>
  </si>
  <si>
    <t>Regular Hours Week 39</t>
  </si>
  <si>
    <t>Regular Hours Week 40</t>
  </si>
  <si>
    <t>Regular Hours Week 42</t>
  </si>
  <si>
    <t>Regular Hours Week 41</t>
  </si>
  <si>
    <t>Regular Hours Week 44</t>
  </si>
  <si>
    <t>Regular Hours Week 43</t>
  </si>
  <si>
    <t>Regular Hours Week 47</t>
  </si>
  <si>
    <t>Regular Hours Week 46</t>
  </si>
  <si>
    <t>Regular Hours Week 45</t>
  </si>
  <si>
    <t>Regular Hours Week 49</t>
  </si>
  <si>
    <t>Regular Hours Week 48</t>
  </si>
  <si>
    <t>Regular Hours Week 51</t>
  </si>
  <si>
    <t>Regular Hours Week 50</t>
  </si>
  <si>
    <t>Regular Hours Week 53</t>
  </si>
  <si>
    <t>Regular Hours Week 52</t>
  </si>
  <si>
    <t>James Madison University
Student/Employee Information</t>
  </si>
  <si>
    <t>Employee Type
(Student or Wage)</t>
  </si>
  <si>
    <t>PeopleSoft ID #
(HR/SA #)</t>
  </si>
  <si>
    <t>Payroll Timesheet Reminders</t>
  </si>
  <si>
    <t>4. Once you have completed the timesheet for the current pay period -- print out the form in landscape orientation, sign it, and submit to your supervisor to review and sign.</t>
  </si>
  <si>
    <r>
      <t xml:space="preserve">3. Always make sure that you are using the correct year's timesheet.  Using a prior or future year's timesheet will improperly calculate hours, as the excel calendar function is what drives the weekly regular and overtime hours calculations.  
</t>
    </r>
    <r>
      <rPr>
        <b/>
        <sz val="10"/>
        <color rgb="FFC00000"/>
        <rFont val="Calibri"/>
        <family val="2"/>
        <scheme val="minor"/>
      </rPr>
      <t>**Note: The upcoming year's timesheet will be made available on the Payroll Services website each December, in advance of Winter Break.</t>
    </r>
  </si>
  <si>
    <t>1.  Fill out the information boxes (C3, C5, C9) to the left, and in (C7) select the proper 'Employee Type' by using the drop-down functionality.  The information entered will  auto-populate into all of the pay period tabs.</t>
  </si>
  <si>
    <t>James Madison University
Student and Wage Employee Timesheet</t>
  </si>
  <si>
    <r>
      <t xml:space="preserve">3. Only fill out cells in the pay period that you are being paid for.  Any time retroactively entered into a previous pay period will cause improper calculation for future ones.
</t>
    </r>
    <r>
      <rPr>
        <b/>
        <sz val="10"/>
        <color rgb="FFC00000"/>
        <rFont val="Calibri"/>
        <family val="2"/>
        <scheme val="minor"/>
      </rPr>
      <t xml:space="preserve">**Note: In situations where corrections are needed for a prior pay period, please reference the instructions at the bottom of this page.  </t>
    </r>
  </si>
  <si>
    <t xml:space="preserve">
1.  Supervisors are responsible for verifying all hours reported from a student or wage employee on this timesheet.  This includes validating that the previous pay period's hours have not been modified since the last submission.  
</t>
  </si>
  <si>
    <t>Corrections to Prior Pay Periods</t>
  </si>
  <si>
    <r>
      <rPr>
        <b/>
        <sz val="10"/>
        <rFont val="Calibri"/>
        <family val="2"/>
        <scheme val="minor"/>
      </rPr>
      <t xml:space="preserve">
In situations where the department may need to make corrections to a prior pay period or cut-off a pay period early due to an early time entry deadline, the employee will need to adjust their timesheet accordingly.  
* If a prior pay period’s timesheet is adjusted after hours have already been processed for that pay period, then the employee will need to provide the corrected timesheet(s) to their supervisor and/or timekeeper.
* Any hours previously paid will need to be subtracted from the revised timesheet by comparing the two versions.
* Additional hours owed will need to be manually added to the current pay period’s hours and keyed via Time Entry.
* The revised timesheet should be signed and attached to the former timesheet and maintained for audit purposes.</t>
    </r>
    <r>
      <rPr>
        <b/>
        <u/>
        <sz val="10"/>
        <rFont val="Calibri"/>
        <family val="2"/>
        <scheme val="minor"/>
      </rPr>
      <t xml:space="preserve">
</t>
    </r>
    <r>
      <rPr>
        <b/>
        <sz val="10"/>
        <color theme="1"/>
        <rFont val="Calibri"/>
        <family val="2"/>
        <scheme val="minor"/>
      </rPr>
      <t xml:space="preserve">
</t>
    </r>
  </si>
  <si>
    <r>
      <t xml:space="preserve">2.  Select the current pay period and choose the correct "Time In" and "Time Out" in the applicable cells by using the drop-down functionality.  All time entries need to comply with JMU Financial Policy 5005 (subsection .944) that states; regular hours and overtime hours should be recorded with quarter-hours worked (.00, .25, .50, .75) 
</t>
    </r>
    <r>
      <rPr>
        <b/>
        <sz val="10"/>
        <color rgb="FFC00000"/>
        <rFont val="Calibri"/>
        <family val="2"/>
        <scheme val="minor"/>
      </rPr>
      <t xml:space="preserve">**Note:  If no break was taken, the "Time Out" cell used should be the one directly next to the "Time In" cell used.  Do not fill out columns D and G </t>
    </r>
    <r>
      <rPr>
        <b/>
        <i/>
        <u/>
        <sz val="10"/>
        <color rgb="FFC00000"/>
        <rFont val="Calibri"/>
        <family val="2"/>
        <scheme val="minor"/>
      </rPr>
      <t>only</t>
    </r>
    <r>
      <rPr>
        <b/>
        <i/>
        <sz val="10"/>
        <color rgb="FFC00000"/>
        <rFont val="Calibri"/>
        <family val="2"/>
        <scheme val="minor"/>
      </rPr>
      <t xml:space="preserve">, D and I </t>
    </r>
    <r>
      <rPr>
        <b/>
        <i/>
        <u/>
        <sz val="10"/>
        <color rgb="FFC00000"/>
        <rFont val="Calibri"/>
        <family val="2"/>
        <scheme val="minor"/>
      </rPr>
      <t>only</t>
    </r>
    <r>
      <rPr>
        <b/>
        <i/>
        <sz val="10"/>
        <color rgb="FFC00000"/>
        <rFont val="Calibri"/>
        <family val="2"/>
        <scheme val="minor"/>
      </rPr>
      <t xml:space="preserve">, or F and I </t>
    </r>
    <r>
      <rPr>
        <b/>
        <i/>
        <u/>
        <sz val="10"/>
        <color rgb="FFC00000"/>
        <rFont val="Calibri"/>
        <family val="2"/>
        <scheme val="minor"/>
      </rPr>
      <t>only</t>
    </r>
    <r>
      <rPr>
        <b/>
        <i/>
        <sz val="10"/>
        <color rgb="FFC00000"/>
        <rFont val="Calibri"/>
        <family val="2"/>
        <scheme val="minor"/>
      </rPr>
      <t xml:space="preserve">, </t>
    </r>
    <r>
      <rPr>
        <b/>
        <sz val="10"/>
        <color rgb="FFC00000"/>
        <rFont val="Calibri"/>
        <family val="2"/>
        <scheme val="minor"/>
      </rPr>
      <t>as hours calculation will not take place.
**Note:  Do not CUT and PASTE any time entry cells on the sheets.  COPY and PASTE funcitonality will work, but CUT and PASTE will cause the corresponding calculated cells to error due to a bad cell reference.</t>
    </r>
  </si>
  <si>
    <t>Period Ending:</t>
  </si>
  <si>
    <t>Student employees are limited to work 20 hours per week during the academic year.  
International students are strictly limited to 20 hours per week as a visa requirement.</t>
  </si>
  <si>
    <t>Supervisor Printed Name</t>
  </si>
  <si>
    <t>2.  Employee and Supervisor should pay close attention to the time entry selections and automatic calculations that result.  This will help ensure that the correct amount of regular and overtime hours are submitted to time entry.
Additionally, the employee and department should ensure NO OVERLAPPING HOURS exist (i.e. for employees with multiple hourly jobs/timesheets; as employees with multiple active hourly jobs may only work for one department at a time).</t>
  </si>
  <si>
    <t>4. Pay close attention to the yellow "Carry Over" box on the last pay period in December.  This amount will need to be keyed into the corresponding yellow "Carry Over" box on the first pay period in January in the next year's timesheet.  This allows for proper overtime hours calculation in the event a student or wage employee is working over Winter Break, when the work week is split across two calendar years.</t>
  </si>
  <si>
    <t>2025 Carry Over</t>
  </si>
  <si>
    <t>** Any hours worked in week 53 in the prior year should be entered in the yellow cell N9. **
These hours are not paid out a 2nd time, but the entry will allow for proper OT calculation in Week 1 of 2025</t>
  </si>
  <si>
    <r>
      <rPr>
        <b/>
        <sz val="10"/>
        <color theme="1"/>
        <rFont val="Calibri"/>
        <family val="2"/>
        <scheme val="minor"/>
      </rPr>
      <t>Reminder:</t>
    </r>
    <r>
      <rPr>
        <sz val="10"/>
        <color theme="1"/>
        <rFont val="Calibri"/>
        <family val="2"/>
        <scheme val="minor"/>
      </rPr>
      <t xml:space="preserve">  The regular hours and any OT hours worked for Week 53 need to be added together and manually entered into cell N9 on the January tab of the 2026 timesheet to properly account for OT hours in Week 1 of the new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</si>
</sst>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4" x14ac:knownFonts="1">
    <font>
      <sz val="11"/>
      <color theme="1"/>
      <name val="Calibri"/>
      <family val="2"/>
      <scheme val="minor"/>
    </font>
    <font>
      <b/>
      <sz val="11"/>
      <color theme="1"/>
      <name val="Calibri"/>
      <family val="2"/>
      <scheme val="minor"/>
    </font>
    <font>
      <b/>
      <sz val="18"/>
      <color theme="1"/>
      <name val="Calibri"/>
      <family val="2"/>
      <scheme val="minor"/>
    </font>
    <font>
      <sz val="12"/>
      <color rgb="FFC00000"/>
      <name val="Calibri"/>
      <family val="2"/>
      <scheme val="minor"/>
    </font>
    <font>
      <b/>
      <sz val="12"/>
      <color rgb="FFC00000"/>
      <name val="Calibri"/>
      <family val="2"/>
      <scheme val="minor"/>
    </font>
    <font>
      <sz val="12"/>
      <color theme="1"/>
      <name val="Calibri"/>
      <family val="2"/>
      <scheme val="minor"/>
    </font>
    <font>
      <b/>
      <sz val="12"/>
      <color theme="1"/>
      <name val="Calibri"/>
      <family val="2"/>
      <scheme val="minor"/>
    </font>
    <font>
      <b/>
      <sz val="12"/>
      <name val="Arial"/>
      <family val="2"/>
    </font>
    <font>
      <sz val="12"/>
      <name val="Calibri"/>
      <family val="2"/>
      <scheme val="minor"/>
    </font>
    <font>
      <sz val="12"/>
      <name val="Arial"/>
      <family val="2"/>
    </font>
    <font>
      <sz val="12"/>
      <color rgb="FF000000"/>
      <name val="Segoe UI"/>
      <family val="2"/>
    </font>
    <font>
      <b/>
      <i/>
      <sz val="12"/>
      <color theme="1"/>
      <name val="Calibri"/>
      <family val="2"/>
      <scheme val="minor"/>
    </font>
    <font>
      <i/>
      <sz val="12"/>
      <name val="Arial"/>
      <family val="2"/>
    </font>
    <font>
      <b/>
      <sz val="12"/>
      <color rgb="FFFF0000"/>
      <name val="Calibri"/>
      <family val="2"/>
      <scheme val="minor"/>
    </font>
    <font>
      <sz val="12"/>
      <color rgb="FFFF0000"/>
      <name val="Calibri"/>
      <family val="2"/>
      <scheme val="minor"/>
    </font>
    <font>
      <b/>
      <sz val="10"/>
      <color theme="1"/>
      <name val="Calibri"/>
      <family val="2"/>
      <scheme val="minor"/>
    </font>
    <font>
      <b/>
      <sz val="10"/>
      <color rgb="FFC00000"/>
      <name val="Calibri"/>
      <family val="2"/>
      <scheme val="minor"/>
    </font>
    <font>
      <b/>
      <i/>
      <sz val="10"/>
      <color rgb="FFC00000"/>
      <name val="Calibri"/>
      <family val="2"/>
      <scheme val="minor"/>
    </font>
    <font>
      <b/>
      <i/>
      <u/>
      <sz val="10"/>
      <color rgb="FFC00000"/>
      <name val="Calibri"/>
      <family val="2"/>
      <scheme val="minor"/>
    </font>
    <font>
      <b/>
      <sz val="10"/>
      <name val="Calibri"/>
      <family val="2"/>
      <scheme val="minor"/>
    </font>
    <font>
      <b/>
      <u/>
      <sz val="10"/>
      <name val="Calibri"/>
      <family val="2"/>
      <scheme val="minor"/>
    </font>
    <font>
      <sz val="10"/>
      <color theme="1"/>
      <name val="Calibri"/>
      <family val="2"/>
      <scheme val="minor"/>
    </font>
    <font>
      <b/>
      <i/>
      <sz val="9"/>
      <color theme="1"/>
      <name val="Calibri"/>
      <family val="2"/>
      <scheme val="minor"/>
    </font>
    <font>
      <b/>
      <sz val="12"/>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166">
    <xf numFmtId="0" fontId="0" fillId="0" borderId="0" xfId="0"/>
    <xf numFmtId="14" fontId="0" fillId="0" borderId="0" xfId="0" applyNumberFormat="1"/>
    <xf numFmtId="18" fontId="0" fillId="0" borderId="0" xfId="0" applyNumberFormat="1"/>
    <xf numFmtId="14" fontId="5" fillId="0" borderId="0" xfId="0" applyNumberFormat="1" applyFont="1"/>
    <xf numFmtId="0" fontId="5" fillId="0" borderId="0" xfId="0" applyFont="1"/>
    <xf numFmtId="0" fontId="7" fillId="0" borderId="2" xfId="0" applyFont="1" applyBorder="1"/>
    <xf numFmtId="0" fontId="9" fillId="0" borderId="3" xfId="0" applyFont="1" applyBorder="1"/>
    <xf numFmtId="0" fontId="9" fillId="0" borderId="11" xfId="0" applyFont="1" applyBorder="1" applyAlignment="1">
      <alignment horizontal="center" shrinkToFit="1"/>
    </xf>
    <xf numFmtId="0" fontId="5" fillId="0" borderId="3" xfId="0" applyFont="1" applyBorder="1"/>
    <xf numFmtId="0" fontId="5" fillId="0" borderId="4" xfId="0" applyFont="1" applyBorder="1"/>
    <xf numFmtId="0" fontId="7" fillId="0" borderId="8" xfId="0" applyFont="1" applyBorder="1"/>
    <xf numFmtId="0" fontId="7" fillId="0" borderId="0" xfId="0" applyFont="1"/>
    <xf numFmtId="0" fontId="8" fillId="0" borderId="0" xfId="0" applyFont="1"/>
    <xf numFmtId="0" fontId="7" fillId="0" borderId="0" xfId="0" applyFont="1" applyAlignment="1">
      <alignment horizontal="center"/>
    </xf>
    <xf numFmtId="0" fontId="9" fillId="0" borderId="0" xfId="0" applyFont="1"/>
    <xf numFmtId="0" fontId="5" fillId="0" borderId="1" xfId="0" applyFont="1" applyBorder="1"/>
    <xf numFmtId="0" fontId="5" fillId="0" borderId="9" xfId="0" applyFont="1" applyBorder="1"/>
    <xf numFmtId="0" fontId="7" fillId="0" borderId="0" xfId="0" applyFont="1" applyAlignment="1">
      <alignment horizontal="left"/>
    </xf>
    <xf numFmtId="0" fontId="9" fillId="0" borderId="3" xfId="0" applyFont="1" applyBorder="1" applyAlignment="1">
      <alignment horizontal="center" shrinkToFit="1"/>
    </xf>
    <xf numFmtId="0" fontId="7" fillId="0" borderId="0" xfId="0" applyFont="1" applyAlignment="1">
      <alignment horizontal="right"/>
    </xf>
    <xf numFmtId="0" fontId="7" fillId="0" borderId="8" xfId="0" applyFont="1" applyBorder="1" applyAlignment="1">
      <alignment horizontal="left"/>
    </xf>
    <xf numFmtId="0" fontId="9" fillId="0" borderId="0" xfId="0" applyFont="1" applyProtection="1">
      <protection locked="0"/>
    </xf>
    <xf numFmtId="0" fontId="7" fillId="0" borderId="0" xfId="0" applyFont="1" applyAlignment="1" applyProtection="1">
      <alignment horizontal="center"/>
      <protection locked="0"/>
    </xf>
    <xf numFmtId="0" fontId="9" fillId="0" borderId="0" xfId="0" applyFont="1" applyAlignment="1">
      <alignment horizontal="center" shrinkToFit="1"/>
    </xf>
    <xf numFmtId="14" fontId="10" fillId="0" borderId="0" xfId="0" applyNumberFormat="1" applyFont="1" applyAlignment="1">
      <alignment horizontal="center" vertical="center"/>
    </xf>
    <xf numFmtId="14" fontId="10" fillId="0" borderId="17" xfId="0" applyNumberFormat="1" applyFont="1" applyBorder="1" applyAlignment="1">
      <alignment horizontal="center" vertical="center"/>
    </xf>
    <xf numFmtId="0" fontId="5" fillId="0" borderId="12" xfId="0" applyFont="1" applyBorder="1"/>
    <xf numFmtId="164" fontId="5" fillId="0" borderId="13" xfId="0" applyNumberFormat="1" applyFont="1" applyBorder="1" applyProtection="1">
      <protection locked="0"/>
    </xf>
    <xf numFmtId="2" fontId="5" fillId="0" borderId="12" xfId="0" applyNumberFormat="1" applyFont="1" applyBorder="1"/>
    <xf numFmtId="0" fontId="5" fillId="0" borderId="0" xfId="0" applyFont="1" applyAlignment="1">
      <alignment horizontal="center"/>
    </xf>
    <xf numFmtId="14" fontId="10" fillId="0" borderId="18" xfId="0" applyNumberFormat="1" applyFont="1" applyBorder="1" applyAlignment="1">
      <alignment horizontal="center" vertical="center"/>
    </xf>
    <xf numFmtId="0" fontId="5" fillId="0" borderId="14" xfId="0" applyFont="1" applyBorder="1"/>
    <xf numFmtId="2" fontId="5" fillId="0" borderId="14" xfId="0" applyNumberFormat="1" applyFont="1" applyBorder="1"/>
    <xf numFmtId="14" fontId="6" fillId="3" borderId="23" xfId="0" applyNumberFormat="1" applyFont="1" applyFill="1" applyBorder="1" applyAlignment="1">
      <alignment horizontal="center" wrapText="1"/>
    </xf>
    <xf numFmtId="14" fontId="5" fillId="3" borderId="20" xfId="0" applyNumberFormat="1" applyFont="1" applyFill="1" applyBorder="1"/>
    <xf numFmtId="14" fontId="5" fillId="3" borderId="21" xfId="0" applyNumberFormat="1" applyFont="1" applyFill="1" applyBorder="1"/>
    <xf numFmtId="14" fontId="10" fillId="0" borderId="15" xfId="0" applyNumberFormat="1" applyFont="1" applyBorder="1" applyAlignment="1">
      <alignment horizontal="center" vertical="center"/>
    </xf>
    <xf numFmtId="0" fontId="5" fillId="0" borderId="16" xfId="0" applyFont="1" applyBorder="1"/>
    <xf numFmtId="2" fontId="5" fillId="0" borderId="13" xfId="0" applyNumberFormat="1" applyFont="1" applyBorder="1"/>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5" fillId="0" borderId="26" xfId="0" applyFont="1" applyBorder="1"/>
    <xf numFmtId="0" fontId="5" fillId="0" borderId="9" xfId="0" applyFont="1" applyBorder="1" applyAlignment="1">
      <alignment horizontal="center"/>
    </xf>
    <xf numFmtId="0" fontId="14" fillId="0" borderId="0" xfId="0" applyFont="1"/>
    <xf numFmtId="164" fontId="5" fillId="0" borderId="27" xfId="0" applyNumberFormat="1" applyFont="1" applyBorder="1" applyProtection="1">
      <protection locked="0"/>
    </xf>
    <xf numFmtId="164" fontId="5" fillId="0" borderId="14" xfId="0" applyNumberFormat="1" applyFont="1" applyBorder="1" applyProtection="1">
      <protection locked="0"/>
    </xf>
    <xf numFmtId="0" fontId="5" fillId="0" borderId="0" xfId="0" applyFont="1" applyAlignment="1">
      <alignment horizontal="left" wrapText="1"/>
    </xf>
    <xf numFmtId="14" fontId="6"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wrapText="1"/>
    </xf>
    <xf numFmtId="14" fontId="6" fillId="3" borderId="20" xfId="0" applyNumberFormat="1" applyFont="1" applyFill="1" applyBorder="1" applyAlignment="1">
      <alignment horizontal="center" vertical="center"/>
    </xf>
    <xf numFmtId="2" fontId="5" fillId="3" borderId="20" xfId="0" applyNumberFormat="1" applyFont="1" applyFill="1" applyBorder="1" applyAlignment="1">
      <alignment horizontal="center" vertical="center"/>
    </xf>
    <xf numFmtId="14" fontId="6" fillId="3" borderId="23" xfId="0" applyNumberFormat="1" applyFont="1" applyFill="1" applyBorder="1" applyAlignment="1">
      <alignment horizontal="center" vertical="center" wrapText="1"/>
    </xf>
    <xf numFmtId="14" fontId="5" fillId="3" borderId="20" xfId="0" applyNumberFormat="1" applyFont="1" applyFill="1" applyBorder="1" applyAlignment="1">
      <alignment vertical="center"/>
    </xf>
    <xf numFmtId="2" fontId="5" fillId="0" borderId="0" xfId="0" applyNumberFormat="1" applyFont="1"/>
    <xf numFmtId="0" fontId="5" fillId="0" borderId="0" xfId="0" applyFont="1" applyAlignment="1">
      <alignment horizontal="center" wrapText="1"/>
    </xf>
    <xf numFmtId="2" fontId="5" fillId="3" borderId="28" xfId="0" applyNumberFormat="1" applyFont="1" applyFill="1" applyBorder="1" applyAlignment="1">
      <alignment horizontal="center" vertical="center"/>
    </xf>
    <xf numFmtId="14" fontId="5" fillId="3" borderId="28" xfId="0" applyNumberFormat="1" applyFont="1" applyFill="1" applyBorder="1" applyAlignment="1">
      <alignment vertical="center"/>
    </xf>
    <xf numFmtId="14" fontId="6" fillId="3" borderId="28" xfId="0" applyNumberFormat="1" applyFont="1" applyFill="1" applyBorder="1" applyAlignment="1">
      <alignment horizontal="center" vertical="center"/>
    </xf>
    <xf numFmtId="14" fontId="5" fillId="3" borderId="5" xfId="0" applyNumberFormat="1" applyFont="1" applyFill="1" applyBorder="1"/>
    <xf numFmtId="0" fontId="5" fillId="0" borderId="28" xfId="0" applyFont="1" applyBorder="1"/>
    <xf numFmtId="0" fontId="5" fillId="0" borderId="5" xfId="0" applyFont="1" applyBorder="1"/>
    <xf numFmtId="0" fontId="0" fillId="0" borderId="0" xfId="0" applyProtection="1">
      <protection locked="0"/>
    </xf>
    <xf numFmtId="14" fontId="6" fillId="4" borderId="1" xfId="0" applyNumberFormat="1" applyFont="1" applyFill="1" applyBorder="1" applyAlignment="1" applyProtection="1">
      <alignment horizontal="center" vertical="center"/>
      <protection locked="0"/>
    </xf>
    <xf numFmtId="1" fontId="6" fillId="4" borderId="1" xfId="0" applyNumberFormat="1" applyFont="1" applyFill="1" applyBorder="1" applyAlignment="1" applyProtection="1">
      <alignment horizontal="center" vertical="center"/>
      <protection locked="0"/>
    </xf>
    <xf numFmtId="14" fontId="1" fillId="4"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xf>
    <xf numFmtId="0" fontId="9" fillId="0" borderId="0" xfId="0" applyFont="1" applyAlignment="1">
      <alignment horizontal="left" vertical="top" wrapText="1"/>
    </xf>
    <xf numFmtId="14" fontId="6" fillId="3" borderId="28"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xf>
    <xf numFmtId="0" fontId="5" fillId="0" borderId="7" xfId="0" applyFont="1" applyBorder="1" applyAlignment="1">
      <alignment horizontal="center"/>
    </xf>
    <xf numFmtId="0" fontId="5" fillId="0" borderId="10" xfId="0" applyFont="1" applyBorder="1"/>
    <xf numFmtId="14" fontId="10" fillId="0" borderId="5" xfId="0" applyNumberFormat="1" applyFont="1" applyBorder="1" applyAlignment="1">
      <alignment horizontal="center" vertical="center"/>
    </xf>
    <xf numFmtId="14" fontId="6" fillId="3" borderId="26" xfId="0" applyNumberFormat="1" applyFont="1" applyFill="1" applyBorder="1" applyAlignment="1">
      <alignment horizontal="center" vertical="center" wrapText="1"/>
    </xf>
    <xf numFmtId="2" fontId="5" fillId="3" borderId="29" xfId="0" applyNumberFormat="1" applyFont="1" applyFill="1" applyBorder="1" applyAlignment="1">
      <alignment horizontal="center" vertical="center"/>
    </xf>
    <xf numFmtId="14" fontId="5" fillId="3" borderId="29" xfId="0" applyNumberFormat="1" applyFont="1" applyFill="1" applyBorder="1" applyAlignment="1">
      <alignment vertical="center"/>
    </xf>
    <xf numFmtId="14" fontId="6" fillId="3" borderId="29" xfId="0" applyNumberFormat="1" applyFont="1" applyFill="1" applyBorder="1" applyAlignment="1">
      <alignment horizontal="center" vertical="center"/>
    </xf>
    <xf numFmtId="14" fontId="5" fillId="3" borderId="33" xfId="0" applyNumberFormat="1" applyFont="1" applyFill="1" applyBorder="1"/>
    <xf numFmtId="0" fontId="11" fillId="0" borderId="0" xfId="0" applyFont="1" applyAlignment="1">
      <alignment horizontal="center" vertical="center"/>
    </xf>
    <xf numFmtId="0" fontId="11" fillId="0" borderId="9" xfId="0" applyFont="1" applyBorder="1" applyAlignment="1">
      <alignment horizontal="center" vertical="center"/>
    </xf>
    <xf numFmtId="0" fontId="13" fillId="0" borderId="6" xfId="0" applyFont="1" applyBorder="1" applyAlignment="1">
      <alignment horizontal="center" vertical="center"/>
    </xf>
    <xf numFmtId="0" fontId="11" fillId="5" borderId="1" xfId="0" applyFont="1" applyFill="1" applyBorder="1" applyAlignment="1" applyProtection="1">
      <alignment horizontal="center" vertical="center"/>
      <protection locked="0"/>
    </xf>
    <xf numFmtId="0" fontId="0" fillId="0" borderId="28" xfId="0" applyBorder="1" applyAlignment="1">
      <alignment horizontal="center"/>
    </xf>
    <xf numFmtId="14" fontId="15" fillId="4" borderId="2" xfId="0" applyNumberFormat="1" applyFont="1" applyFill="1" applyBorder="1" applyAlignment="1">
      <alignment horizontal="left" vertical="top" wrapText="1"/>
    </xf>
    <xf numFmtId="14" fontId="15" fillId="4" borderId="3" xfId="0" applyNumberFormat="1" applyFont="1" applyFill="1" applyBorder="1" applyAlignment="1">
      <alignment horizontal="left" vertical="top" wrapText="1"/>
    </xf>
    <xf numFmtId="14" fontId="15" fillId="4" borderId="4" xfId="0" applyNumberFormat="1" applyFont="1" applyFill="1" applyBorder="1" applyAlignment="1">
      <alignment horizontal="left" vertical="top" wrapText="1"/>
    </xf>
    <xf numFmtId="14" fontId="15" fillId="4" borderId="8" xfId="0" applyNumberFormat="1" applyFont="1" applyFill="1" applyBorder="1" applyAlignment="1">
      <alignment horizontal="left" vertical="top" wrapText="1"/>
    </xf>
    <xf numFmtId="14" fontId="15" fillId="4" borderId="0" xfId="0" applyNumberFormat="1" applyFont="1" applyFill="1" applyAlignment="1">
      <alignment horizontal="left" vertical="top" wrapText="1"/>
    </xf>
    <xf numFmtId="14" fontId="15" fillId="4" borderId="9" xfId="0" applyNumberFormat="1" applyFont="1" applyFill="1" applyBorder="1" applyAlignment="1">
      <alignment horizontal="left" vertical="top" wrapText="1"/>
    </xf>
    <xf numFmtId="14" fontId="15" fillId="4" borderId="32" xfId="0" applyNumberFormat="1" applyFont="1" applyFill="1" applyBorder="1" applyAlignment="1">
      <alignment horizontal="left" vertical="top" wrapText="1"/>
    </xf>
    <xf numFmtId="14" fontId="15" fillId="4" borderId="28" xfId="0" applyNumberFormat="1" applyFont="1" applyFill="1" applyBorder="1" applyAlignment="1">
      <alignment horizontal="left" vertical="top" wrapText="1"/>
    </xf>
    <xf numFmtId="14" fontId="15" fillId="4" borderId="5" xfId="0" applyNumberFormat="1" applyFont="1" applyFill="1" applyBorder="1" applyAlignment="1">
      <alignment horizontal="left" vertical="top" wrapText="1"/>
    </xf>
    <xf numFmtId="14" fontId="2" fillId="2" borderId="6" xfId="0" applyNumberFormat="1" applyFon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14" fontId="15" fillId="4" borderId="2" xfId="0" applyNumberFormat="1" applyFont="1" applyFill="1" applyBorder="1" applyAlignment="1">
      <alignment horizontal="left" vertical="center" wrapText="1"/>
    </xf>
    <xf numFmtId="14" fontId="15" fillId="4" borderId="3" xfId="0" applyNumberFormat="1" applyFont="1" applyFill="1" applyBorder="1" applyAlignment="1">
      <alignment horizontal="left" vertical="center" wrapText="1"/>
    </xf>
    <xf numFmtId="14" fontId="15" fillId="4" borderId="4" xfId="0" applyNumberFormat="1" applyFont="1" applyFill="1" applyBorder="1" applyAlignment="1">
      <alignment horizontal="left" vertical="center" wrapText="1"/>
    </xf>
    <xf numFmtId="14" fontId="15" fillId="4" borderId="8" xfId="0" applyNumberFormat="1" applyFont="1" applyFill="1" applyBorder="1" applyAlignment="1">
      <alignment horizontal="left" vertical="center" wrapText="1"/>
    </xf>
    <xf numFmtId="14" fontId="15" fillId="4" borderId="0" xfId="0" applyNumberFormat="1" applyFont="1" applyFill="1" applyAlignment="1">
      <alignment horizontal="left" vertical="center" wrapText="1"/>
    </xf>
    <xf numFmtId="14" fontId="15" fillId="4" borderId="9" xfId="0" applyNumberFormat="1" applyFont="1" applyFill="1" applyBorder="1" applyAlignment="1">
      <alignment horizontal="left" vertical="center" wrapText="1"/>
    </xf>
    <xf numFmtId="14" fontId="15" fillId="4" borderId="6" xfId="0" applyNumberFormat="1" applyFont="1" applyFill="1" applyBorder="1" applyAlignment="1">
      <alignment horizontal="left" vertical="center" wrapText="1"/>
    </xf>
    <xf numFmtId="14" fontId="15" fillId="4" borderId="11" xfId="0" applyNumberFormat="1" applyFont="1" applyFill="1" applyBorder="1" applyAlignment="1">
      <alignment horizontal="left" vertical="center" wrapText="1"/>
    </xf>
    <xf numFmtId="14" fontId="15" fillId="4" borderId="7" xfId="0" applyNumberFormat="1" applyFont="1" applyFill="1" applyBorder="1" applyAlignment="1">
      <alignment horizontal="left" vertical="center" wrapTex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14" fontId="15" fillId="4" borderId="2" xfId="0" applyNumberFormat="1" applyFont="1" applyFill="1" applyBorder="1" applyAlignment="1">
      <alignment vertical="center" wrapText="1"/>
    </xf>
    <xf numFmtId="14" fontId="15" fillId="4" borderId="3" xfId="0" applyNumberFormat="1" applyFont="1" applyFill="1" applyBorder="1" applyAlignment="1">
      <alignment vertical="center" wrapText="1"/>
    </xf>
    <xf numFmtId="14" fontId="15" fillId="4" borderId="4" xfId="0" applyNumberFormat="1" applyFont="1" applyFill="1" applyBorder="1" applyAlignment="1">
      <alignment vertical="center" wrapText="1"/>
    </xf>
    <xf numFmtId="14" fontId="15" fillId="4" borderId="32" xfId="0" applyNumberFormat="1" applyFont="1" applyFill="1" applyBorder="1" applyAlignment="1">
      <alignment horizontal="left" vertical="center" wrapText="1"/>
    </xf>
    <xf numFmtId="14" fontId="15" fillId="4" borderId="28" xfId="0" applyNumberFormat="1" applyFont="1" applyFill="1" applyBorder="1" applyAlignment="1">
      <alignment horizontal="left" vertical="center" wrapText="1"/>
    </xf>
    <xf numFmtId="14" fontId="15" fillId="4" borderId="5" xfId="0" applyNumberFormat="1" applyFont="1" applyFill="1" applyBorder="1" applyAlignment="1">
      <alignment horizontal="left" vertical="center" wrapText="1"/>
    </xf>
    <xf numFmtId="0" fontId="0" fillId="0" borderId="6" xfId="0" applyBorder="1" applyAlignment="1">
      <alignment horizontal="center"/>
    </xf>
    <xf numFmtId="0" fontId="0" fillId="0" borderId="11" xfId="0" applyBorder="1" applyAlignment="1">
      <alignment horizontal="center"/>
    </xf>
    <xf numFmtId="0" fontId="0" fillId="0" borderId="7" xfId="0" applyBorder="1" applyAlignment="1">
      <alignment horizontal="center"/>
    </xf>
    <xf numFmtId="0" fontId="5" fillId="0" borderId="0" xfId="0" applyFont="1" applyAlignment="1">
      <alignment horizontal="center"/>
    </xf>
    <xf numFmtId="0" fontId="5" fillId="0" borderId="24" xfId="0" applyFont="1" applyBorder="1" applyAlignment="1">
      <alignment horizontal="center"/>
    </xf>
    <xf numFmtId="0" fontId="23" fillId="0" borderId="0" xfId="0" applyFont="1" applyAlignment="1">
      <alignment horizontal="left"/>
    </xf>
    <xf numFmtId="0" fontId="6" fillId="0" borderId="0" xfId="0" applyFont="1" applyAlignment="1">
      <alignment horizontal="left"/>
    </xf>
    <xf numFmtId="14" fontId="6" fillId="0" borderId="0" xfId="0" applyNumberFormat="1" applyFont="1" applyAlignment="1">
      <alignment horizontal="left" vertical="top" wrapText="1"/>
    </xf>
    <xf numFmtId="0" fontId="7" fillId="0" borderId="0" xfId="0" applyFont="1" applyAlignment="1">
      <alignment horizontal="left"/>
    </xf>
    <xf numFmtId="0" fontId="7" fillId="0" borderId="3" xfId="0" applyFont="1" applyBorder="1" applyAlignment="1">
      <alignment horizontal="left"/>
    </xf>
    <xf numFmtId="0" fontId="11" fillId="4" borderId="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7" xfId="0" applyFont="1" applyFill="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2" fontId="5" fillId="0" borderId="6" xfId="0" applyNumberFormat="1" applyFont="1" applyBorder="1" applyAlignment="1">
      <alignment horizontal="center"/>
    </xf>
    <xf numFmtId="2" fontId="5" fillId="0" borderId="7" xfId="0" applyNumberFormat="1" applyFont="1" applyBorder="1" applyAlignment="1">
      <alignment horizontal="center"/>
    </xf>
    <xf numFmtId="14" fontId="5" fillId="2" borderId="6" xfId="0" applyNumberFormat="1" applyFont="1" applyFill="1" applyBorder="1" applyAlignment="1">
      <alignment horizontal="center"/>
    </xf>
    <xf numFmtId="14" fontId="5" fillId="2" borderId="11" xfId="0" applyNumberFormat="1" applyFont="1" applyFill="1" applyBorder="1" applyAlignment="1">
      <alignment horizontal="center"/>
    </xf>
    <xf numFmtId="14" fontId="5" fillId="2" borderId="7" xfId="0" applyNumberFormat="1" applyFont="1" applyFill="1" applyBorder="1" applyAlignment="1">
      <alignment horizontal="center"/>
    </xf>
    <xf numFmtId="0" fontId="8" fillId="0" borderId="11" xfId="0" applyFont="1" applyBorder="1" applyAlignment="1">
      <alignment horizontal="center"/>
    </xf>
    <xf numFmtId="0" fontId="7" fillId="0" borderId="8" xfId="0" applyFont="1" applyBorder="1" applyAlignment="1">
      <alignment horizontal="left"/>
    </xf>
    <xf numFmtId="0" fontId="8" fillId="0" borderId="6" xfId="0" applyFont="1" applyBorder="1" applyAlignment="1">
      <alignment horizontal="center"/>
    </xf>
    <xf numFmtId="0" fontId="8" fillId="0" borderId="7" xfId="0" applyFont="1" applyBorder="1" applyAlignment="1">
      <alignment horizontal="center"/>
    </xf>
    <xf numFmtId="0" fontId="8" fillId="0" borderId="28" xfId="0" applyFont="1" applyBorder="1" applyAlignment="1">
      <alignment horizontal="center"/>
    </xf>
    <xf numFmtId="0" fontId="8" fillId="0" borderId="11" xfId="0" applyFont="1" applyBorder="1" applyAlignment="1">
      <alignment horizontal="center" shrinkToFit="1"/>
    </xf>
    <xf numFmtId="0" fontId="8" fillId="0" borderId="0" xfId="0" applyFont="1" applyAlignment="1">
      <alignment horizontal="center" shrinkToFit="1"/>
    </xf>
    <xf numFmtId="0" fontId="8" fillId="0" borderId="28" xfId="0" applyFont="1" applyBorder="1" applyAlignment="1">
      <alignment horizontal="center" shrinkToFit="1"/>
    </xf>
    <xf numFmtId="0" fontId="9" fillId="0" borderId="25" xfId="0" applyFont="1" applyBorder="1" applyAlignment="1">
      <alignment horizontal="left" vertical="center" wrapText="1"/>
    </xf>
    <xf numFmtId="0" fontId="9" fillId="0" borderId="0" xfId="0" applyFont="1" applyAlignment="1">
      <alignment horizontal="left" vertical="center" wrapText="1"/>
    </xf>
    <xf numFmtId="0" fontId="9" fillId="0" borderId="25" xfId="0" applyFont="1" applyBorder="1" applyAlignment="1">
      <alignment horizontal="left" vertical="top" wrapText="1"/>
    </xf>
    <xf numFmtId="0" fontId="9" fillId="0" borderId="0" xfId="0" applyFont="1" applyAlignment="1">
      <alignment horizontal="left" vertical="top" wrapText="1"/>
    </xf>
    <xf numFmtId="0" fontId="9" fillId="0" borderId="24" xfId="0" applyFont="1" applyBorder="1" applyAlignment="1">
      <alignment horizontal="center"/>
    </xf>
    <xf numFmtId="0" fontId="22" fillId="5" borderId="6" xfId="0" applyFont="1" applyFill="1" applyBorder="1" applyAlignment="1">
      <alignment horizontal="left" vertical="center" wrapText="1"/>
    </xf>
    <xf numFmtId="0" fontId="22" fillId="5" borderId="7" xfId="0" applyFont="1" applyFill="1" applyBorder="1" applyAlignment="1">
      <alignment horizontal="left" vertical="center" wrapText="1"/>
    </xf>
    <xf numFmtId="14" fontId="5" fillId="2" borderId="19" xfId="0" applyNumberFormat="1" applyFont="1" applyFill="1" applyBorder="1" applyAlignment="1">
      <alignment horizontal="center"/>
    </xf>
    <xf numFmtId="14" fontId="5" fillId="2" borderId="20" xfId="0" applyNumberFormat="1" applyFont="1" applyFill="1" applyBorder="1" applyAlignment="1">
      <alignment horizontal="center"/>
    </xf>
    <xf numFmtId="14" fontId="5" fillId="2" borderId="22" xfId="0" applyNumberFormat="1" applyFont="1" applyFill="1" applyBorder="1" applyAlignment="1">
      <alignment horizontal="center"/>
    </xf>
    <xf numFmtId="0" fontId="5" fillId="0" borderId="9" xfId="0" applyFont="1" applyBorder="1" applyAlignment="1">
      <alignment horizontal="center" vertical="center" wrapText="1"/>
    </xf>
    <xf numFmtId="0" fontId="21" fillId="5" borderId="2" xfId="0" applyFont="1" applyFill="1" applyBorder="1" applyAlignment="1">
      <alignment horizontal="left" wrapText="1"/>
    </xf>
    <xf numFmtId="0" fontId="21" fillId="5" borderId="3" xfId="0" applyFont="1" applyFill="1" applyBorder="1" applyAlignment="1">
      <alignment horizontal="left" wrapText="1"/>
    </xf>
    <xf numFmtId="0" fontId="21" fillId="5" borderId="4" xfId="0" applyFont="1" applyFill="1" applyBorder="1" applyAlignment="1">
      <alignment horizontal="left" wrapText="1"/>
    </xf>
    <xf numFmtId="0" fontId="21" fillId="5" borderId="32" xfId="0" applyFont="1" applyFill="1" applyBorder="1" applyAlignment="1">
      <alignment horizontal="left" wrapText="1"/>
    </xf>
    <xf numFmtId="0" fontId="21" fillId="5" borderId="28" xfId="0" applyFont="1" applyFill="1" applyBorder="1" applyAlignment="1">
      <alignment horizontal="left" wrapText="1"/>
    </xf>
    <xf numFmtId="0" fontId="21" fillId="5" borderId="5" xfId="0" applyFont="1" applyFill="1" applyBorder="1" applyAlignment="1">
      <alignment horizontal="left" wrapText="1"/>
    </xf>
    <xf numFmtId="2" fontId="5" fillId="5" borderId="6" xfId="0" applyNumberFormat="1" applyFont="1" applyFill="1" applyBorder="1" applyAlignment="1">
      <alignment horizontal="center"/>
    </xf>
    <xf numFmtId="2" fontId="5" fillId="5" borderId="7" xfId="0" applyNumberFormat="1"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3" fillId="4" borderId="3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1" xfId="0" applyFont="1" applyFill="1" applyBorder="1" applyAlignment="1">
      <alignment horizontal="center" vertical="center"/>
    </xf>
    <xf numFmtId="0" fontId="0" fillId="4" borderId="30" xfId="0" applyFill="1" applyBorder="1" applyAlignment="1">
      <alignment horizontal="left" vertical="center" wrapText="1"/>
    </xf>
    <xf numFmtId="0" fontId="0" fillId="4" borderId="29" xfId="0" applyFill="1" applyBorder="1" applyAlignment="1">
      <alignment horizontal="left" vertical="center" wrapText="1"/>
    </xf>
    <xf numFmtId="0" fontId="0" fillId="4" borderId="3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2"/>
  <sheetViews>
    <sheetView workbookViewId="0">
      <selection activeCell="C3" sqref="C3"/>
    </sheetView>
  </sheetViews>
  <sheetFormatPr defaultColWidth="9.109375" defaultRowHeight="14.4" x14ac:dyDescent="0.3"/>
  <cols>
    <col min="1" max="1" width="3" style="61" customWidth="1"/>
    <col min="2" max="2" width="21.88671875" style="61" customWidth="1"/>
    <col min="3" max="3" width="43.5546875" style="61" customWidth="1"/>
    <col min="4" max="4" width="5" style="61" customWidth="1"/>
    <col min="5" max="8" width="9.109375" style="61"/>
    <col min="9" max="9" width="32.109375" style="61" customWidth="1"/>
    <col min="10" max="10" width="5.109375" style="61" customWidth="1"/>
    <col min="11" max="14" width="9.109375" style="61"/>
    <col min="15" max="15" width="32.109375" style="61" customWidth="1"/>
    <col min="16" max="16384" width="9.109375" style="61"/>
  </cols>
  <sheetData>
    <row r="1" spans="2:15" customFormat="1" ht="16.5" customHeight="1" thickBot="1" x14ac:dyDescent="0.35"/>
    <row r="2" spans="2:15" customFormat="1" ht="60.75" customHeight="1" thickBot="1" x14ac:dyDescent="0.35">
      <c r="B2" s="91" t="s">
        <v>143</v>
      </c>
      <c r="C2" s="93"/>
      <c r="E2" s="91" t="s">
        <v>121</v>
      </c>
      <c r="F2" s="92"/>
      <c r="G2" s="92"/>
      <c r="H2" s="92"/>
      <c r="I2" s="93"/>
      <c r="K2" s="91" t="s">
        <v>146</v>
      </c>
      <c r="L2" s="92"/>
      <c r="M2" s="92"/>
      <c r="N2" s="92"/>
      <c r="O2" s="93"/>
    </row>
    <row r="3" spans="2:15" ht="67.5" customHeight="1" thickBot="1" x14ac:dyDescent="0.35">
      <c r="B3" s="65" t="s">
        <v>116</v>
      </c>
      <c r="C3" s="62"/>
      <c r="E3" s="94" t="s">
        <v>149</v>
      </c>
      <c r="F3" s="95"/>
      <c r="G3" s="95"/>
      <c r="H3" s="95"/>
      <c r="I3" s="96"/>
      <c r="J3"/>
      <c r="K3" s="105" t="s">
        <v>152</v>
      </c>
      <c r="L3" s="106"/>
      <c r="M3" s="106"/>
      <c r="N3" s="106"/>
      <c r="O3" s="107"/>
    </row>
    <row r="4" spans="2:15" ht="6" customHeight="1" thickBot="1" x14ac:dyDescent="0.35">
      <c r="B4" s="103"/>
      <c r="C4" s="104"/>
      <c r="E4" s="111"/>
      <c r="F4" s="112"/>
      <c r="G4" s="112"/>
      <c r="H4" s="112"/>
      <c r="I4" s="113"/>
      <c r="J4"/>
      <c r="K4" s="111"/>
      <c r="L4" s="112"/>
      <c r="M4" s="112"/>
      <c r="N4" s="112"/>
      <c r="O4" s="113"/>
    </row>
    <row r="5" spans="2:15" ht="157.5" customHeight="1" thickBot="1" x14ac:dyDescent="0.35">
      <c r="B5" s="65" t="s">
        <v>117</v>
      </c>
      <c r="C5" s="63"/>
      <c r="E5" s="97" t="s">
        <v>155</v>
      </c>
      <c r="F5" s="98"/>
      <c r="G5" s="98"/>
      <c r="H5" s="98"/>
      <c r="I5" s="99"/>
      <c r="J5"/>
      <c r="K5" s="97" t="s">
        <v>159</v>
      </c>
      <c r="L5" s="98"/>
      <c r="M5" s="98"/>
      <c r="N5" s="98"/>
      <c r="O5" s="99"/>
    </row>
    <row r="6" spans="2:15" ht="5.25" customHeight="1" thickBot="1" x14ac:dyDescent="0.35">
      <c r="B6" s="103"/>
      <c r="C6" s="104"/>
      <c r="E6" s="111"/>
      <c r="F6" s="112"/>
      <c r="G6" s="112"/>
      <c r="H6" s="112"/>
      <c r="I6" s="113"/>
      <c r="J6"/>
      <c r="K6" s="111"/>
      <c r="L6" s="112"/>
      <c r="M6" s="112"/>
      <c r="N6" s="112"/>
      <c r="O6" s="113"/>
    </row>
    <row r="7" spans="2:15" ht="112.5" customHeight="1" thickBot="1" x14ac:dyDescent="0.35">
      <c r="B7" s="64" t="s">
        <v>144</v>
      </c>
      <c r="C7" s="62"/>
      <c r="E7" s="100" t="s">
        <v>151</v>
      </c>
      <c r="F7" s="101"/>
      <c r="G7" s="101"/>
      <c r="H7" s="101"/>
      <c r="I7" s="102"/>
      <c r="J7"/>
      <c r="K7" s="97" t="s">
        <v>148</v>
      </c>
      <c r="L7" s="98"/>
      <c r="M7" s="98"/>
      <c r="N7" s="98"/>
      <c r="O7" s="99"/>
    </row>
    <row r="8" spans="2:15" ht="6" customHeight="1" thickBot="1" x14ac:dyDescent="0.35">
      <c r="B8" s="103"/>
      <c r="C8" s="104"/>
      <c r="E8" s="111"/>
      <c r="F8" s="112"/>
      <c r="G8" s="112"/>
      <c r="H8" s="112"/>
      <c r="I8" s="113"/>
      <c r="J8"/>
      <c r="K8" s="111"/>
      <c r="L8" s="112"/>
      <c r="M8" s="112"/>
      <c r="N8" s="112"/>
      <c r="O8" s="113"/>
    </row>
    <row r="9" spans="2:15" ht="109.5" customHeight="1" thickBot="1" x14ac:dyDescent="0.35">
      <c r="B9" s="64" t="s">
        <v>145</v>
      </c>
      <c r="C9" s="63"/>
      <c r="E9" s="108" t="s">
        <v>147</v>
      </c>
      <c r="F9" s="109"/>
      <c r="G9" s="109"/>
      <c r="H9" s="109"/>
      <c r="I9" s="110"/>
      <c r="J9"/>
      <c r="K9" s="108" t="s">
        <v>160</v>
      </c>
      <c r="L9" s="109"/>
      <c r="M9" s="109"/>
      <c r="N9" s="109"/>
      <c r="O9" s="110"/>
    </row>
    <row r="10" spans="2:15" customFormat="1" ht="6" customHeight="1" thickBot="1" x14ac:dyDescent="0.35">
      <c r="E10" s="81"/>
      <c r="F10" s="81"/>
      <c r="G10" s="81"/>
      <c r="H10" s="81"/>
      <c r="I10" s="81"/>
      <c r="J10" s="81"/>
      <c r="K10" s="81"/>
      <c r="L10" s="81"/>
      <c r="M10" s="81"/>
      <c r="N10" s="81"/>
      <c r="O10" s="81"/>
    </row>
    <row r="11" spans="2:15" customFormat="1" ht="24.75" customHeight="1" thickBot="1" x14ac:dyDescent="0.35">
      <c r="E11" s="91" t="s">
        <v>153</v>
      </c>
      <c r="F11" s="92"/>
      <c r="G11" s="92"/>
      <c r="H11" s="92"/>
      <c r="I11" s="92"/>
      <c r="J11" s="92"/>
      <c r="K11" s="92"/>
      <c r="L11" s="92"/>
      <c r="M11" s="92"/>
      <c r="N11" s="92"/>
      <c r="O11" s="93"/>
    </row>
    <row r="12" spans="2:15" customFormat="1" ht="15.75" customHeight="1" x14ac:dyDescent="0.3">
      <c r="E12" s="82" t="s">
        <v>154</v>
      </c>
      <c r="F12" s="83"/>
      <c r="G12" s="83"/>
      <c r="H12" s="83"/>
      <c r="I12" s="83"/>
      <c r="J12" s="83"/>
      <c r="K12" s="83"/>
      <c r="L12" s="83"/>
      <c r="M12" s="83"/>
      <c r="N12" s="83"/>
      <c r="O12" s="84"/>
    </row>
    <row r="13" spans="2:15" customFormat="1" x14ac:dyDescent="0.3">
      <c r="E13" s="85"/>
      <c r="F13" s="86"/>
      <c r="G13" s="86"/>
      <c r="H13" s="86"/>
      <c r="I13" s="86"/>
      <c r="J13" s="86"/>
      <c r="K13" s="86"/>
      <c r="L13" s="86"/>
      <c r="M13" s="86"/>
      <c r="N13" s="86"/>
      <c r="O13" s="87"/>
    </row>
    <row r="14" spans="2:15" customFormat="1" x14ac:dyDescent="0.3">
      <c r="E14" s="85"/>
      <c r="F14" s="86"/>
      <c r="G14" s="86"/>
      <c r="H14" s="86"/>
      <c r="I14" s="86"/>
      <c r="J14" s="86"/>
      <c r="K14" s="86"/>
      <c r="L14" s="86"/>
      <c r="M14" s="86"/>
      <c r="N14" s="86"/>
      <c r="O14" s="87"/>
    </row>
    <row r="15" spans="2:15" customFormat="1" x14ac:dyDescent="0.3">
      <c r="E15" s="85"/>
      <c r="F15" s="86"/>
      <c r="G15" s="86"/>
      <c r="H15" s="86"/>
      <c r="I15" s="86"/>
      <c r="J15" s="86"/>
      <c r="K15" s="86"/>
      <c r="L15" s="86"/>
      <c r="M15" s="86"/>
      <c r="N15" s="86"/>
      <c r="O15" s="87"/>
    </row>
    <row r="16" spans="2:15" customFormat="1" x14ac:dyDescent="0.3">
      <c r="E16" s="85"/>
      <c r="F16" s="86"/>
      <c r="G16" s="86"/>
      <c r="H16" s="86"/>
      <c r="I16" s="86"/>
      <c r="J16" s="86"/>
      <c r="K16" s="86"/>
      <c r="L16" s="86"/>
      <c r="M16" s="86"/>
      <c r="N16" s="86"/>
      <c r="O16" s="87"/>
    </row>
    <row r="17" spans="5:15" customFormat="1" x14ac:dyDescent="0.3">
      <c r="E17" s="85"/>
      <c r="F17" s="86"/>
      <c r="G17" s="86"/>
      <c r="H17" s="86"/>
      <c r="I17" s="86"/>
      <c r="J17" s="86"/>
      <c r="K17" s="86"/>
      <c r="L17" s="86"/>
      <c r="M17" s="86"/>
      <c r="N17" s="86"/>
      <c r="O17" s="87"/>
    </row>
    <row r="18" spans="5:15" customFormat="1" x14ac:dyDescent="0.3">
      <c r="E18" s="85"/>
      <c r="F18" s="86"/>
      <c r="G18" s="86"/>
      <c r="H18" s="86"/>
      <c r="I18" s="86"/>
      <c r="J18" s="86"/>
      <c r="K18" s="86"/>
      <c r="L18" s="86"/>
      <c r="M18" s="86"/>
      <c r="N18" s="86"/>
      <c r="O18" s="87"/>
    </row>
    <row r="19" spans="5:15" customFormat="1" x14ac:dyDescent="0.3">
      <c r="E19" s="85"/>
      <c r="F19" s="86"/>
      <c r="G19" s="86"/>
      <c r="H19" s="86"/>
      <c r="I19" s="86"/>
      <c r="J19" s="86"/>
      <c r="K19" s="86"/>
      <c r="L19" s="86"/>
      <c r="M19" s="86"/>
      <c r="N19" s="86"/>
      <c r="O19" s="87"/>
    </row>
    <row r="20" spans="5:15" customFormat="1" x14ac:dyDescent="0.3">
      <c r="E20" s="85"/>
      <c r="F20" s="86"/>
      <c r="G20" s="86"/>
      <c r="H20" s="86"/>
      <c r="I20" s="86"/>
      <c r="J20" s="86"/>
      <c r="K20" s="86"/>
      <c r="L20" s="86"/>
      <c r="M20" s="86"/>
      <c r="N20" s="86"/>
      <c r="O20" s="87"/>
    </row>
    <row r="21" spans="5:15" customFormat="1" x14ac:dyDescent="0.3">
      <c r="E21" s="85"/>
      <c r="F21" s="86"/>
      <c r="G21" s="86"/>
      <c r="H21" s="86"/>
      <c r="I21" s="86"/>
      <c r="J21" s="86"/>
      <c r="K21" s="86"/>
      <c r="L21" s="86"/>
      <c r="M21" s="86"/>
      <c r="N21" s="86"/>
      <c r="O21" s="87"/>
    </row>
    <row r="22" spans="5:15" customFormat="1" ht="6.75" customHeight="1" thickBot="1" x14ac:dyDescent="0.35">
      <c r="E22" s="88"/>
      <c r="F22" s="89"/>
      <c r="G22" s="89"/>
      <c r="H22" s="89"/>
      <c r="I22" s="89"/>
      <c r="J22" s="89"/>
      <c r="K22" s="89"/>
      <c r="L22" s="89"/>
      <c r="M22" s="89"/>
      <c r="N22" s="89"/>
      <c r="O22" s="90"/>
    </row>
    <row r="23" spans="5:15" customFormat="1" x14ac:dyDescent="0.3"/>
    <row r="24" spans="5:15" customFormat="1" x14ac:dyDescent="0.3"/>
    <row r="25" spans="5:15" customFormat="1" x14ac:dyDescent="0.3"/>
    <row r="26" spans="5:15" customFormat="1" x14ac:dyDescent="0.3"/>
    <row r="27" spans="5:15" customFormat="1" x14ac:dyDescent="0.3"/>
    <row r="28" spans="5:15" customFormat="1" x14ac:dyDescent="0.3"/>
    <row r="29" spans="5:15" customFormat="1" x14ac:dyDescent="0.3"/>
    <row r="30" spans="5:15" customFormat="1" x14ac:dyDescent="0.3"/>
    <row r="31" spans="5:15" customFormat="1" x14ac:dyDescent="0.3"/>
    <row r="32" spans="5:15"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sheetData>
  <sheetProtection algorithmName="SHA-512" hashValue="gyiWfbVXXnEpeO91LFwMOpP/khzSrzaA5dpP6MdzXqCU1nBmYQAtNibK6EsfexBq9Nwyg5sntnOhwHh3Mn2qNg==" saltValue="mCtFpL0RoSovQMVeX5LXkA==" spinCount="100000" sheet="1" selectLockedCells="1"/>
  <mergeCells count="23">
    <mergeCell ref="E4:I4"/>
    <mergeCell ref="E9:I9"/>
    <mergeCell ref="K6:O6"/>
    <mergeCell ref="K8:O8"/>
    <mergeCell ref="B8:C8"/>
    <mergeCell ref="E8:I8"/>
    <mergeCell ref="E6:I6"/>
    <mergeCell ref="E10:O10"/>
    <mergeCell ref="E12:O22"/>
    <mergeCell ref="E11:O11"/>
    <mergeCell ref="B2:C2"/>
    <mergeCell ref="E2:I2"/>
    <mergeCell ref="E3:I3"/>
    <mergeCell ref="E5:I5"/>
    <mergeCell ref="E7:I7"/>
    <mergeCell ref="B4:C4"/>
    <mergeCell ref="B6:C6"/>
    <mergeCell ref="K2:O2"/>
    <mergeCell ref="K3:O3"/>
    <mergeCell ref="K5:O5"/>
    <mergeCell ref="K7:O7"/>
    <mergeCell ref="K9:O9"/>
    <mergeCell ref="K4:O4"/>
  </mergeCells>
  <dataValidations count="1">
    <dataValidation type="list" allowBlank="1" showErrorMessage="1" errorTitle="Invalid Selection" error="Please select either 'Student' or 'Wage' from the list of values." sqref="C7" xr:uid="{00000000-0002-0000-0000-000000000000}">
      <formula1>Empl_Types</formula1>
    </dataValidation>
  </dataValidation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U32"/>
  <sheetViews>
    <sheetView workbookViewId="0">
      <selection activeCell="D6" sqref="D6"/>
    </sheetView>
  </sheetViews>
  <sheetFormatPr defaultRowHeight="14.4" x14ac:dyDescent="0.3"/>
  <cols>
    <col min="1" max="1" width="1.6640625" customWidth="1"/>
    <col min="2" max="2" width="12.6640625" style="1" customWidth="1"/>
    <col min="3" max="3" width="14.6640625" customWidth="1"/>
    <col min="4" max="9" width="13.6640625" customWidth="1"/>
    <col min="10" max="10" width="22.109375" bestFit="1" customWidth="1"/>
    <col min="11" max="11" width="3.33203125" customWidth="1"/>
    <col min="12" max="12" width="7.33203125" customWidth="1"/>
    <col min="13" max="13" width="17.5546875" customWidth="1"/>
    <col min="14" max="14" width="11.33203125" customWidth="1"/>
    <col min="15" max="15" width="3.44140625" customWidth="1"/>
    <col min="16" max="16" width="14.44140625" bestFit="1" customWidth="1"/>
    <col min="17" max="17" width="12.109375" customWidth="1"/>
    <col min="18" max="18" width="1.5546875" customWidth="1"/>
    <col min="19" max="19" width="9.44140625" customWidth="1"/>
    <col min="20" max="20" width="12.88671875" hidden="1" customWidth="1"/>
    <col min="21" max="21" width="20.88671875" hidden="1" customWidth="1"/>
    <col min="22" max="22" width="9.109375" customWidth="1"/>
    <col min="24" max="24" width="10.6640625" bestFit="1" customWidth="1"/>
    <col min="26" max="26" width="9.6640625" bestFit="1" customWidth="1"/>
    <col min="28" max="28" width="22.109375" customWidth="1"/>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s="4" customFormat="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s="4" customFormat="1" ht="21.9" customHeight="1" thickBot="1" x14ac:dyDescent="0.35">
      <c r="B4" s="10"/>
      <c r="C4" s="11"/>
      <c r="D4" s="12"/>
      <c r="E4" s="12"/>
      <c r="F4" s="12"/>
      <c r="G4" s="12"/>
      <c r="H4" s="12"/>
      <c r="I4" s="13"/>
      <c r="J4" s="119"/>
      <c r="K4" s="119"/>
      <c r="L4" s="23"/>
      <c r="M4" s="137"/>
      <c r="N4" s="137"/>
      <c r="O4" s="14"/>
      <c r="P4" s="15" t="s">
        <v>24</v>
      </c>
      <c r="Q4" s="69" t="s">
        <v>34</v>
      </c>
      <c r="R4" s="16"/>
    </row>
    <row r="5" spans="2:21" s="4" customFormat="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45792</v>
      </c>
      <c r="R5" s="16"/>
      <c r="T5" s="15" t="s">
        <v>26</v>
      </c>
      <c r="U5" s="68">
        <v>45808</v>
      </c>
    </row>
    <row r="6" spans="2:21" s="4" customFormat="1" ht="5.25" customHeight="1" thickBot="1" x14ac:dyDescent="0.35">
      <c r="B6" s="20"/>
      <c r="C6" s="17"/>
      <c r="D6" s="21"/>
      <c r="E6" s="18"/>
      <c r="F6" s="18"/>
      <c r="G6" s="18"/>
      <c r="H6" s="18"/>
      <c r="I6" s="22"/>
      <c r="J6" s="17"/>
      <c r="K6" s="17"/>
      <c r="L6" s="18"/>
      <c r="M6" s="23"/>
      <c r="N6" s="23"/>
      <c r="O6" s="19"/>
      <c r="Q6" s="24"/>
      <c r="R6" s="16"/>
    </row>
    <row r="7" spans="2:21" s="4" customFormat="1" ht="16.2" thickBot="1" x14ac:dyDescent="0.35">
      <c r="B7" s="128"/>
      <c r="C7" s="129"/>
      <c r="D7" s="129"/>
      <c r="E7" s="129"/>
      <c r="F7" s="129"/>
      <c r="G7" s="129"/>
      <c r="H7" s="129"/>
      <c r="I7" s="129"/>
      <c r="J7" s="129"/>
      <c r="K7" s="129"/>
      <c r="L7" s="129"/>
      <c r="M7" s="129"/>
      <c r="N7" s="129"/>
      <c r="O7" s="129"/>
      <c r="P7" s="129"/>
      <c r="Q7" s="129"/>
      <c r="R7" s="130"/>
    </row>
    <row r="8" spans="2:21" s="4" customFormat="1" ht="30.75" customHeight="1"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s="4" customFormat="1" ht="21.9" customHeight="1" x14ac:dyDescent="0.3">
      <c r="B9" s="36">
        <f>U5-DAY(U5)+1</f>
        <v>45778</v>
      </c>
      <c r="C9" s="37">
        <f>WEEKNUM(B9)</f>
        <v>18</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45779</v>
      </c>
      <c r="C10" s="41">
        <f t="shared" ref="C10:C22" si="0">WEEKNUM(B10)</f>
        <v>18</v>
      </c>
      <c r="D10" s="27"/>
      <c r="E10" s="27"/>
      <c r="F10" s="27"/>
      <c r="G10" s="27"/>
      <c r="H10" s="27"/>
      <c r="I10" s="27"/>
      <c r="J10" s="38">
        <f t="shared" ref="J10:J23" si="1">IF((OR(E10="",D10="")),0,((E10-D10+IF((E10&lt; D10),1,0))*24) ) + IF((OR(G10="",F10="")),0,((G10-F10+IF((G10&lt; F10),1,0))*24) ) +  IF((OR(I10="",H10="")),0,((I10-H10+IF((I10&lt; H10),1,0))*24) )</f>
        <v>0</v>
      </c>
      <c r="R10" s="42"/>
      <c r="T10" s="4"/>
      <c r="U10" s="4"/>
    </row>
    <row r="11" spans="2:21" s="4" customFormat="1" ht="21.9" customHeight="1" thickBot="1" x14ac:dyDescent="0.35">
      <c r="B11" s="25">
        <f t="shared" ref="B11:B23" si="2">(B10)+1</f>
        <v>45780</v>
      </c>
      <c r="C11" s="41">
        <f t="shared" si="0"/>
        <v>18</v>
      </c>
      <c r="D11" s="27"/>
      <c r="E11" s="27"/>
      <c r="F11" s="27"/>
      <c r="G11" s="27"/>
      <c r="H11" s="27"/>
      <c r="I11" s="27"/>
      <c r="J11" s="38">
        <f t="shared" si="1"/>
        <v>0</v>
      </c>
      <c r="L11" s="43">
        <v>18</v>
      </c>
      <c r="M11" s="124" t="s">
        <v>96</v>
      </c>
      <c r="N11" s="125"/>
      <c r="O11" s="29"/>
      <c r="P11" s="124" t="s">
        <v>42</v>
      </c>
      <c r="Q11" s="125"/>
      <c r="R11" s="16"/>
    </row>
    <row r="12" spans="2:21" s="4" customFormat="1" ht="21.9" customHeight="1" thickBot="1" x14ac:dyDescent="0.35">
      <c r="B12" s="25">
        <f t="shared" si="2"/>
        <v>45781</v>
      </c>
      <c r="C12" s="41">
        <f t="shared" si="0"/>
        <v>19</v>
      </c>
      <c r="D12" s="27"/>
      <c r="E12" s="27"/>
      <c r="F12" s="27"/>
      <c r="G12" s="27"/>
      <c r="H12" s="27"/>
      <c r="I12" s="27"/>
      <c r="J12" s="38">
        <f t="shared" si="1"/>
        <v>0</v>
      </c>
      <c r="L12" s="53">
        <f>SUMIFS($J$9:$J$24,$C$9:$C$24,18)</f>
        <v>0</v>
      </c>
      <c r="M12" s="126">
        <f>L12-P12</f>
        <v>0</v>
      </c>
      <c r="N12" s="127"/>
      <c r="P12" s="126">
        <f>IF('April - 2'!L21+L12&gt;40, L12+'April - 2'!L21-40-'April - 2'!P21:Q21,0)</f>
        <v>0</v>
      </c>
      <c r="Q12" s="127"/>
      <c r="R12" s="16"/>
    </row>
    <row r="13" spans="2:21" s="4" customFormat="1" ht="21.9" customHeight="1" x14ac:dyDescent="0.3">
      <c r="B13" s="25">
        <f t="shared" si="2"/>
        <v>45782</v>
      </c>
      <c r="C13" s="41">
        <f t="shared" si="0"/>
        <v>19</v>
      </c>
      <c r="D13" s="27"/>
      <c r="E13" s="27"/>
      <c r="F13" s="27"/>
      <c r="G13" s="27"/>
      <c r="H13" s="27"/>
      <c r="I13" s="27"/>
      <c r="J13" s="38">
        <f t="shared" si="1"/>
        <v>0</v>
      </c>
      <c r="R13" s="16"/>
    </row>
    <row r="14" spans="2:21" s="4" customFormat="1" ht="21.9" customHeight="1" thickBot="1" x14ac:dyDescent="0.35">
      <c r="B14" s="25">
        <f t="shared" si="2"/>
        <v>45783</v>
      </c>
      <c r="C14" s="41">
        <f t="shared" si="0"/>
        <v>19</v>
      </c>
      <c r="D14" s="27"/>
      <c r="E14" s="27"/>
      <c r="F14" s="27"/>
      <c r="G14" s="27"/>
      <c r="H14" s="27"/>
      <c r="I14" s="27"/>
      <c r="J14" s="38">
        <f t="shared" si="1"/>
        <v>0</v>
      </c>
      <c r="R14" s="16"/>
    </row>
    <row r="15" spans="2:21" s="4" customFormat="1" ht="21.9" customHeight="1" thickBot="1" x14ac:dyDescent="0.35">
      <c r="B15" s="25">
        <f t="shared" si="2"/>
        <v>45784</v>
      </c>
      <c r="C15" s="41">
        <f t="shared" si="0"/>
        <v>19</v>
      </c>
      <c r="D15" s="27"/>
      <c r="E15" s="27"/>
      <c r="F15" s="27"/>
      <c r="G15" s="27"/>
      <c r="H15" s="27"/>
      <c r="I15" s="27"/>
      <c r="J15" s="38">
        <f t="shared" si="1"/>
        <v>0</v>
      </c>
      <c r="L15" s="43">
        <v>19</v>
      </c>
      <c r="M15" s="133" t="s">
        <v>97</v>
      </c>
      <c r="N15" s="134"/>
      <c r="P15" s="133" t="s">
        <v>43</v>
      </c>
      <c r="Q15" s="134"/>
      <c r="R15" s="16"/>
    </row>
    <row r="16" spans="2:21" s="4" customFormat="1" ht="21.9" customHeight="1" thickBot="1" x14ac:dyDescent="0.35">
      <c r="B16" s="25">
        <f t="shared" si="2"/>
        <v>45785</v>
      </c>
      <c r="C16" s="41">
        <f t="shared" si="0"/>
        <v>19</v>
      </c>
      <c r="D16" s="27"/>
      <c r="E16" s="27"/>
      <c r="F16" s="27"/>
      <c r="G16" s="27"/>
      <c r="H16" s="27"/>
      <c r="I16" s="27"/>
      <c r="J16" s="38">
        <f t="shared" si="1"/>
        <v>0</v>
      </c>
      <c r="L16" s="53">
        <f>SUMIFS($J$9:$J$24,$C$9:$C$24,19)</f>
        <v>0</v>
      </c>
      <c r="M16" s="126">
        <f>L16-P16</f>
        <v>0</v>
      </c>
      <c r="N16" s="127"/>
      <c r="P16" s="126">
        <f>IF(L16&gt;40,L16-40,0)</f>
        <v>0</v>
      </c>
      <c r="Q16" s="127"/>
      <c r="R16" s="16"/>
    </row>
    <row r="17" spans="2:18" s="4" customFormat="1" ht="21.9" customHeight="1" x14ac:dyDescent="0.3">
      <c r="B17" s="25">
        <f t="shared" si="2"/>
        <v>45786</v>
      </c>
      <c r="C17" s="41">
        <f t="shared" si="0"/>
        <v>19</v>
      </c>
      <c r="D17" s="27"/>
      <c r="E17" s="27"/>
      <c r="F17" s="27"/>
      <c r="G17" s="27"/>
      <c r="H17" s="27"/>
      <c r="I17" s="27"/>
      <c r="J17" s="38">
        <f t="shared" si="1"/>
        <v>0</v>
      </c>
      <c r="O17" s="29"/>
      <c r="R17" s="16"/>
    </row>
    <row r="18" spans="2:18" s="4" customFormat="1" ht="21.9" customHeight="1" thickBot="1" x14ac:dyDescent="0.35">
      <c r="B18" s="25">
        <f t="shared" si="2"/>
        <v>45787</v>
      </c>
      <c r="C18" s="41">
        <f t="shared" si="0"/>
        <v>19</v>
      </c>
      <c r="D18" s="27"/>
      <c r="E18" s="27"/>
      <c r="F18" s="27"/>
      <c r="G18" s="27"/>
      <c r="H18" s="27"/>
      <c r="I18" s="27"/>
      <c r="J18" s="38">
        <f t="shared" si="1"/>
        <v>0</v>
      </c>
      <c r="O18" s="29"/>
      <c r="R18" s="16"/>
    </row>
    <row r="19" spans="2:18" s="4" customFormat="1" ht="21.9" customHeight="1" thickBot="1" x14ac:dyDescent="0.35">
      <c r="B19" s="25">
        <f t="shared" si="2"/>
        <v>45788</v>
      </c>
      <c r="C19" s="41">
        <f t="shared" si="0"/>
        <v>20</v>
      </c>
      <c r="D19" s="27"/>
      <c r="E19" s="27"/>
      <c r="F19" s="27"/>
      <c r="G19" s="27"/>
      <c r="H19" s="27"/>
      <c r="I19" s="27"/>
      <c r="J19" s="38">
        <f t="shared" si="1"/>
        <v>0</v>
      </c>
      <c r="L19" s="43">
        <v>20</v>
      </c>
      <c r="M19" s="133" t="s">
        <v>98</v>
      </c>
      <c r="N19" s="134"/>
      <c r="P19" s="133" t="s">
        <v>44</v>
      </c>
      <c r="Q19" s="134"/>
      <c r="R19" s="16"/>
    </row>
    <row r="20" spans="2:18" s="4" customFormat="1" ht="21.9" customHeight="1" thickBot="1" x14ac:dyDescent="0.35">
      <c r="B20" s="25">
        <f t="shared" si="2"/>
        <v>45789</v>
      </c>
      <c r="C20" s="41">
        <f t="shared" si="0"/>
        <v>20</v>
      </c>
      <c r="D20" s="27"/>
      <c r="E20" s="27"/>
      <c r="F20" s="27"/>
      <c r="G20" s="27"/>
      <c r="H20" s="27"/>
      <c r="I20" s="27"/>
      <c r="J20" s="38">
        <f t="shared" si="1"/>
        <v>0</v>
      </c>
      <c r="L20" s="53">
        <f>SUMIFS($J$9:$J$23,$C$9:$C$23,20)</f>
        <v>0</v>
      </c>
      <c r="M20" s="126">
        <f>L20-P20</f>
        <v>0</v>
      </c>
      <c r="N20" s="127"/>
      <c r="P20" s="126">
        <f>IF(L20&gt;40,L20-40,0)</f>
        <v>0</v>
      </c>
      <c r="Q20" s="127"/>
      <c r="R20" s="16"/>
    </row>
    <row r="21" spans="2:18" s="4" customFormat="1" ht="21.9" customHeight="1" x14ac:dyDescent="0.3">
      <c r="B21" s="25">
        <f t="shared" si="2"/>
        <v>45790</v>
      </c>
      <c r="C21" s="41">
        <f t="shared" si="0"/>
        <v>20</v>
      </c>
      <c r="D21" s="27"/>
      <c r="E21" s="27"/>
      <c r="F21" s="27"/>
      <c r="G21" s="27"/>
      <c r="H21" s="27"/>
      <c r="I21" s="27"/>
      <c r="J21" s="38">
        <f t="shared" si="1"/>
        <v>0</v>
      </c>
      <c r="R21" s="16"/>
    </row>
    <row r="22" spans="2:18" s="4" customFormat="1" ht="21.9" customHeight="1" x14ac:dyDescent="0.3">
      <c r="B22" s="25">
        <f t="shared" si="2"/>
        <v>45791</v>
      </c>
      <c r="C22" s="41">
        <f t="shared" si="0"/>
        <v>20</v>
      </c>
      <c r="D22" s="27"/>
      <c r="E22" s="27"/>
      <c r="F22" s="27"/>
      <c r="G22" s="27"/>
      <c r="H22" s="27"/>
      <c r="I22" s="27"/>
      <c r="J22" s="38">
        <f t="shared" si="1"/>
        <v>0</v>
      </c>
      <c r="R22" s="16"/>
    </row>
    <row r="23" spans="2:18" s="4" customFormat="1" ht="21.9" customHeight="1" x14ac:dyDescent="0.3">
      <c r="B23" s="30">
        <f t="shared" si="2"/>
        <v>45792</v>
      </c>
      <c r="C23" s="31">
        <f>WEEKNUM(B23)</f>
        <v>20</v>
      </c>
      <c r="D23" s="27"/>
      <c r="E23" s="27"/>
      <c r="F23" s="27"/>
      <c r="G23" s="27"/>
      <c r="H23" s="27"/>
      <c r="I23" s="27"/>
      <c r="J23" s="38">
        <f t="shared" si="1"/>
        <v>0</v>
      </c>
      <c r="R23" s="16"/>
    </row>
    <row r="24" spans="2:18" s="4" customFormat="1" ht="30" customHeight="1" thickBot="1" x14ac:dyDescent="0.35">
      <c r="B24" s="146"/>
      <c r="C24" s="147"/>
      <c r="D24" s="147"/>
      <c r="E24" s="147"/>
      <c r="F24" s="147"/>
      <c r="G24" s="147"/>
      <c r="H24" s="147"/>
      <c r="I24" s="147"/>
      <c r="J24" s="147"/>
      <c r="K24" s="147"/>
      <c r="L24" s="148"/>
      <c r="M24" s="51" t="s">
        <v>83</v>
      </c>
      <c r="N24" s="50">
        <f>SUM(M12,M16,M20)</f>
        <v>0</v>
      </c>
      <c r="O24" s="52"/>
      <c r="P24" s="49" t="s">
        <v>33</v>
      </c>
      <c r="Q24" s="50">
        <f>SUM(P12,P16,P20)</f>
        <v>0</v>
      </c>
      <c r="R24" s="35"/>
    </row>
    <row r="25" spans="2:18" s="4" customFormat="1" ht="69.900000000000006" customHeight="1" x14ac:dyDescent="0.3">
      <c r="B25" s="143"/>
      <c r="C25" s="143"/>
      <c r="D25" s="143"/>
      <c r="E25" s="143"/>
      <c r="F25" s="143"/>
      <c r="G25" s="143"/>
      <c r="H25" s="143"/>
      <c r="I25" s="14"/>
      <c r="J25" s="115"/>
      <c r="K25" s="115"/>
      <c r="L25" s="115"/>
      <c r="M25" s="115"/>
      <c r="N25" s="115"/>
      <c r="O25" s="115"/>
      <c r="P25" s="115"/>
      <c r="Q25" s="115"/>
      <c r="R25" s="115"/>
    </row>
    <row r="26" spans="2:18" s="4" customFormat="1" ht="15" customHeight="1" x14ac:dyDescent="0.3">
      <c r="B26" s="141" t="s">
        <v>124</v>
      </c>
      <c r="C26" s="141"/>
      <c r="D26" s="141"/>
      <c r="E26" s="141"/>
      <c r="F26" s="66"/>
      <c r="G26" s="66"/>
      <c r="H26" s="13" t="s">
        <v>0</v>
      </c>
      <c r="J26" s="141" t="s">
        <v>125</v>
      </c>
      <c r="K26" s="141"/>
      <c r="L26" s="141"/>
      <c r="M26" s="141"/>
      <c r="N26" s="141"/>
      <c r="Q26" s="13" t="s">
        <v>0</v>
      </c>
    </row>
    <row r="27" spans="2:18" s="4" customFormat="1" ht="21" customHeight="1" x14ac:dyDescent="0.3">
      <c r="B27" s="142"/>
      <c r="C27" s="142"/>
      <c r="D27" s="142"/>
      <c r="E27" s="142"/>
      <c r="F27" s="66"/>
      <c r="G27" s="66"/>
      <c r="J27" s="142"/>
      <c r="K27" s="142"/>
      <c r="L27" s="142"/>
      <c r="M27" s="142"/>
      <c r="N27" s="142"/>
    </row>
    <row r="28" spans="2:18" s="4" customFormat="1" ht="15.6" x14ac:dyDescent="0.3"/>
    <row r="29" spans="2:18" s="4" customFormat="1" ht="15.6" x14ac:dyDescent="0.3"/>
    <row r="30" spans="2:18" ht="15" customHeight="1"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ht="15.6" x14ac:dyDescent="0.3">
      <c r="B32" s="118"/>
      <c r="C32" s="118"/>
      <c r="D32" s="118"/>
      <c r="E32" s="118"/>
      <c r="F32" s="118"/>
      <c r="G32" s="118"/>
      <c r="H32" s="118"/>
      <c r="J32" s="116" t="s">
        <v>158</v>
      </c>
      <c r="K32" s="117"/>
      <c r="L32" s="117"/>
      <c r="M32" s="117"/>
      <c r="N32" s="117"/>
      <c r="O32" s="4"/>
      <c r="P32" s="4"/>
      <c r="Q32" s="4"/>
      <c r="R32" s="4"/>
    </row>
  </sheetData>
  <sheetProtection algorithmName="SHA-512" hashValue="glSsGS9ot1Nf4Vbz8YKL/WsaTvyLnA1uRST5zdF8JtPn0mIIcgkue4+/9f+fsCv+EqqDBBrpdS83Pp62tc2ZdQ==" saltValue="+XbigsJ2NPbY95H1fnvO0g==" spinCount="100000" sheet="1" selectLockedCells="1"/>
  <mergeCells count="32">
    <mergeCell ref="B2:R2"/>
    <mergeCell ref="C3:H3"/>
    <mergeCell ref="J3:K3"/>
    <mergeCell ref="J4:K4"/>
    <mergeCell ref="M3:N3"/>
    <mergeCell ref="M4:N4"/>
    <mergeCell ref="P11:Q11"/>
    <mergeCell ref="M11:N11"/>
    <mergeCell ref="B24:L24"/>
    <mergeCell ref="M15:N15"/>
    <mergeCell ref="M16:N16"/>
    <mergeCell ref="M19:N19"/>
    <mergeCell ref="P15:Q15"/>
    <mergeCell ref="P19:Q19"/>
    <mergeCell ref="P16:Q16"/>
    <mergeCell ref="M20:N20"/>
    <mergeCell ref="P20:Q20"/>
    <mergeCell ref="B5:C5"/>
    <mergeCell ref="B7:R7"/>
    <mergeCell ref="K8:R8"/>
    <mergeCell ref="D5:H5"/>
    <mergeCell ref="M5:N5"/>
    <mergeCell ref="J30:R31"/>
    <mergeCell ref="J32:N32"/>
    <mergeCell ref="B30:H32"/>
    <mergeCell ref="P12:Q12"/>
    <mergeCell ref="M12:N12"/>
    <mergeCell ref="J26:M27"/>
    <mergeCell ref="N26:N27"/>
    <mergeCell ref="B26:E27"/>
    <mergeCell ref="B25:H25"/>
    <mergeCell ref="J25:R25"/>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900-000000000000}">
      <formula1>Valid_Time_Increments</formula1>
    </dataValidation>
  </dataValidations>
  <pageMargins left="0.7" right="0.7" top="0.75" bottom="0.75" header="0.3" footer="0.3"/>
  <pageSetup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33"/>
  <sheetViews>
    <sheetView workbookViewId="0">
      <selection activeCell="D9" sqref="D9"/>
    </sheetView>
  </sheetViews>
  <sheetFormatPr defaultColWidth="9.109375" defaultRowHeight="15.6" x14ac:dyDescent="0.3"/>
  <cols>
    <col min="1" max="1" width="1.6640625" style="4" customWidth="1"/>
    <col min="2" max="2" width="12" style="3" bestFit="1" customWidth="1"/>
    <col min="3" max="3" width="14.6640625" style="4" customWidth="1"/>
    <col min="4" max="9" width="13.6640625" style="4" customWidth="1"/>
    <col min="10" max="10" width="22.109375" style="4" bestFit="1" customWidth="1"/>
    <col min="11" max="11" width="3.109375" style="4" customWidth="1"/>
    <col min="12" max="12" width="7.33203125" style="4" customWidth="1"/>
    <col min="13" max="13" width="18.88671875" style="4" customWidth="1"/>
    <col min="14" max="14" width="11.332031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5" ht="6.75" customHeight="1" thickBot="1" x14ac:dyDescent="0.35"/>
    <row r="2" spans="2:25" ht="52.5" customHeight="1" thickBot="1" x14ac:dyDescent="0.35">
      <c r="B2" s="91" t="s">
        <v>150</v>
      </c>
      <c r="C2" s="92"/>
      <c r="D2" s="92"/>
      <c r="E2" s="92"/>
      <c r="F2" s="92"/>
      <c r="G2" s="92"/>
      <c r="H2" s="92"/>
      <c r="I2" s="92"/>
      <c r="J2" s="92"/>
      <c r="K2" s="92"/>
      <c r="L2" s="92"/>
      <c r="M2" s="92"/>
      <c r="N2" s="92"/>
      <c r="O2" s="92"/>
      <c r="P2" s="92"/>
      <c r="Q2" s="92"/>
      <c r="R2" s="93"/>
    </row>
    <row r="3" spans="2:25"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5" ht="21.9" customHeight="1" thickBot="1" x14ac:dyDescent="0.35">
      <c r="B4" s="10"/>
      <c r="C4" s="11"/>
      <c r="D4" s="12"/>
      <c r="E4" s="12"/>
      <c r="F4" s="12"/>
      <c r="G4" s="12"/>
      <c r="H4" s="12"/>
      <c r="I4" s="13"/>
      <c r="J4" s="119"/>
      <c r="K4" s="119"/>
      <c r="L4" s="23"/>
      <c r="M4" s="137"/>
      <c r="N4" s="137"/>
      <c r="O4" s="14"/>
      <c r="P4" s="15" t="s">
        <v>24</v>
      </c>
      <c r="Q4" s="69" t="s">
        <v>34</v>
      </c>
      <c r="R4" s="16"/>
    </row>
    <row r="5" spans="2:25"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45808</v>
      </c>
      <c r="R5" s="16"/>
      <c r="T5" s="15" t="s">
        <v>26</v>
      </c>
      <c r="U5" s="68">
        <v>45808</v>
      </c>
    </row>
    <row r="6" spans="2:25" ht="5.25" customHeight="1" thickBot="1" x14ac:dyDescent="0.35">
      <c r="B6" s="20"/>
      <c r="C6" s="17"/>
      <c r="D6" s="21"/>
      <c r="E6" s="18"/>
      <c r="F6" s="18"/>
      <c r="G6" s="18"/>
      <c r="H6" s="18"/>
      <c r="I6" s="22"/>
      <c r="J6" s="17"/>
      <c r="K6" s="17"/>
      <c r="L6" s="18"/>
      <c r="M6" s="23"/>
      <c r="N6" s="23"/>
      <c r="O6" s="19"/>
      <c r="Q6" s="24"/>
      <c r="R6" s="16"/>
    </row>
    <row r="7" spans="2:25" ht="16.2" thickBot="1" x14ac:dyDescent="0.35">
      <c r="B7" s="128"/>
      <c r="C7" s="129"/>
      <c r="D7" s="129"/>
      <c r="E7" s="129"/>
      <c r="F7" s="129"/>
      <c r="G7" s="129"/>
      <c r="H7" s="129"/>
      <c r="I7" s="129"/>
      <c r="J7" s="129"/>
      <c r="K7" s="129"/>
      <c r="L7" s="129"/>
      <c r="M7" s="129"/>
      <c r="N7" s="129"/>
      <c r="O7" s="129"/>
      <c r="P7" s="129"/>
      <c r="Q7" s="129"/>
      <c r="R7" s="130"/>
    </row>
    <row r="8" spans="2:25" ht="27.75" customHeight="1"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5" ht="21.9" customHeight="1" x14ac:dyDescent="0.3">
      <c r="B9" s="25">
        <f>May!B23+1</f>
        <v>45793</v>
      </c>
      <c r="C9" s="26">
        <f t="shared" ref="C9:C24" si="0">WEEKNUM(B9)</f>
        <v>20</v>
      </c>
      <c r="D9" s="27"/>
      <c r="E9" s="27"/>
      <c r="F9" s="27"/>
      <c r="G9" s="27"/>
      <c r="H9" s="27"/>
      <c r="I9" s="27"/>
      <c r="J9" s="28">
        <f>IF((OR(E9="",D9="")),0,((E9-D9+IF((E9&lt; D9),1,0))*24) ) + IF((OR(G9="",F9="")),0,((G9-F9+IF((G9&lt; F9),1,0))*24) ) +  IF((OR(I9="",H9="")),0,((I9-H9+IF((I9&lt; H9),1,0))*24) )</f>
        <v>0</v>
      </c>
      <c r="O9" s="29"/>
      <c r="R9" s="16"/>
    </row>
    <row r="10" spans="2:25" ht="21.9" customHeight="1" x14ac:dyDescent="0.3">
      <c r="B10" s="25">
        <f>(B9)+1</f>
        <v>45794</v>
      </c>
      <c r="C10" s="26">
        <f t="shared" si="0"/>
        <v>20</v>
      </c>
      <c r="D10" s="27"/>
      <c r="E10" s="27"/>
      <c r="F10" s="27"/>
      <c r="G10" s="27"/>
      <c r="H10" s="27"/>
      <c r="I10" s="27"/>
      <c r="J10" s="28">
        <f t="shared" ref="J10:J24" si="1">IF((OR(E10="",D10="")),0,((E10-D10+IF((E10&lt; D10),1,0))*24) ) + IF((OR(G10="",F10="")),0,((G10-F10+IF((G10&lt; F10),1,0))*24) ) +  IF((OR(I10="",H10="")),0,((I10-H10+IF((I10&lt; H10),1,0))*24) )</f>
        <v>0</v>
      </c>
      <c r="L10" s="43"/>
      <c r="O10" s="29"/>
      <c r="R10" s="16"/>
    </row>
    <row r="11" spans="2:25" ht="21.9" customHeight="1" thickBot="1" x14ac:dyDescent="0.35">
      <c r="B11" s="25">
        <f>(B10)+1</f>
        <v>45795</v>
      </c>
      <c r="C11" s="26">
        <f t="shared" si="0"/>
        <v>21</v>
      </c>
      <c r="D11" s="27"/>
      <c r="E11" s="27"/>
      <c r="F11" s="27"/>
      <c r="G11" s="27"/>
      <c r="H11" s="27"/>
      <c r="I11" s="27"/>
      <c r="J11" s="28">
        <f t="shared" si="1"/>
        <v>0</v>
      </c>
      <c r="L11" s="53"/>
      <c r="M11" s="53"/>
      <c r="N11" s="53"/>
      <c r="P11" s="53"/>
      <c r="Q11" s="53"/>
      <c r="R11" s="16"/>
    </row>
    <row r="12" spans="2:25" ht="21.9" customHeight="1" thickBot="1" x14ac:dyDescent="0.35">
      <c r="B12" s="25">
        <f t="shared" ref="B12:B24" si="2">(B11)+1</f>
        <v>45796</v>
      </c>
      <c r="C12" s="26">
        <f t="shared" si="0"/>
        <v>21</v>
      </c>
      <c r="D12" s="27"/>
      <c r="E12" s="27"/>
      <c r="F12" s="27"/>
      <c r="G12" s="27"/>
      <c r="H12" s="27"/>
      <c r="I12" s="27"/>
      <c r="J12" s="28">
        <f t="shared" si="1"/>
        <v>0</v>
      </c>
      <c r="L12" s="43">
        <v>20</v>
      </c>
      <c r="M12" s="124" t="s">
        <v>98</v>
      </c>
      <c r="N12" s="125"/>
      <c r="P12" s="124" t="s">
        <v>44</v>
      </c>
      <c r="Q12" s="125"/>
      <c r="R12" s="16"/>
    </row>
    <row r="13" spans="2:25" ht="21.9" customHeight="1" thickBot="1" x14ac:dyDescent="0.35">
      <c r="B13" s="25">
        <f t="shared" si="2"/>
        <v>45797</v>
      </c>
      <c r="C13" s="26">
        <f t="shared" si="0"/>
        <v>21</v>
      </c>
      <c r="D13" s="27"/>
      <c r="E13" s="27"/>
      <c r="F13" s="27"/>
      <c r="G13" s="27"/>
      <c r="H13" s="27"/>
      <c r="I13" s="27"/>
      <c r="J13" s="28">
        <f t="shared" si="1"/>
        <v>0</v>
      </c>
      <c r="L13" s="53">
        <f>SUMIFS($J$8:$J$24,$C$8:$C$24,20)</f>
        <v>0</v>
      </c>
      <c r="M13" s="126">
        <f>L13-P13</f>
        <v>0</v>
      </c>
      <c r="N13" s="127"/>
      <c r="P13" s="126">
        <f>IF(May!L20+L13&gt;40, L13+May!L20-40-May!P20:Q20,0)</f>
        <v>0</v>
      </c>
      <c r="Q13" s="127"/>
      <c r="R13" s="16"/>
    </row>
    <row r="14" spans="2:25" ht="21.9" customHeight="1" x14ac:dyDescent="0.3">
      <c r="B14" s="25">
        <f t="shared" si="2"/>
        <v>45798</v>
      </c>
      <c r="C14" s="26">
        <f t="shared" si="0"/>
        <v>21</v>
      </c>
      <c r="D14" s="27"/>
      <c r="E14" s="27"/>
      <c r="F14" s="27"/>
      <c r="G14" s="27"/>
      <c r="H14" s="27"/>
      <c r="I14" s="27"/>
      <c r="J14" s="28">
        <f t="shared" si="1"/>
        <v>0</v>
      </c>
      <c r="R14" s="16"/>
      <c r="W14" s="29"/>
    </row>
    <row r="15" spans="2:25" ht="21.9" customHeight="1" thickBot="1" x14ac:dyDescent="0.35">
      <c r="B15" s="25">
        <f t="shared" si="2"/>
        <v>45799</v>
      </c>
      <c r="C15" s="26">
        <f t="shared" si="0"/>
        <v>21</v>
      </c>
      <c r="D15" s="27"/>
      <c r="E15" s="27"/>
      <c r="F15" s="27"/>
      <c r="G15" s="27"/>
      <c r="H15" s="27"/>
      <c r="I15" s="27"/>
      <c r="J15" s="28">
        <f t="shared" si="1"/>
        <v>0</v>
      </c>
      <c r="R15" s="16"/>
      <c r="U15" s="12"/>
      <c r="V15" s="12"/>
      <c r="X15" s="12"/>
      <c r="Y15" s="12"/>
    </row>
    <row r="16" spans="2:25" ht="21.9" customHeight="1" thickBot="1" x14ac:dyDescent="0.35">
      <c r="B16" s="25">
        <f t="shared" si="2"/>
        <v>45800</v>
      </c>
      <c r="C16" s="26">
        <f t="shared" si="0"/>
        <v>21</v>
      </c>
      <c r="D16" s="27"/>
      <c r="E16" s="27"/>
      <c r="F16" s="27"/>
      <c r="G16" s="27"/>
      <c r="H16" s="27"/>
      <c r="I16" s="27"/>
      <c r="J16" s="28">
        <f t="shared" si="1"/>
        <v>0</v>
      </c>
      <c r="L16" s="43">
        <v>21</v>
      </c>
      <c r="M16" s="133" t="s">
        <v>100</v>
      </c>
      <c r="N16" s="134"/>
      <c r="P16" s="133" t="s">
        <v>45</v>
      </c>
      <c r="Q16" s="134"/>
      <c r="R16" s="16"/>
    </row>
    <row r="17" spans="2:18" ht="21.9" customHeight="1" thickBot="1" x14ac:dyDescent="0.35">
      <c r="B17" s="25">
        <f t="shared" si="2"/>
        <v>45801</v>
      </c>
      <c r="C17" s="26">
        <f t="shared" si="0"/>
        <v>21</v>
      </c>
      <c r="D17" s="27"/>
      <c r="E17" s="27"/>
      <c r="F17" s="27"/>
      <c r="G17" s="27"/>
      <c r="H17" s="27"/>
      <c r="I17" s="27"/>
      <c r="J17" s="28">
        <f t="shared" si="1"/>
        <v>0</v>
      </c>
      <c r="L17" s="53">
        <f>SUMIFS($J$8:$J$24,$C$8:$C$24,21)</f>
        <v>0</v>
      </c>
      <c r="M17" s="126">
        <f>L17-P17</f>
        <v>0</v>
      </c>
      <c r="N17" s="127"/>
      <c r="P17" s="126">
        <f>IF(L17&gt;40,L17-40,0)</f>
        <v>0</v>
      </c>
      <c r="Q17" s="127"/>
      <c r="R17" s="16"/>
    </row>
    <row r="18" spans="2:18" ht="21.9" customHeight="1" x14ac:dyDescent="0.3">
      <c r="B18" s="25">
        <f t="shared" si="2"/>
        <v>45802</v>
      </c>
      <c r="C18" s="26">
        <f t="shared" si="0"/>
        <v>22</v>
      </c>
      <c r="D18" s="27"/>
      <c r="E18" s="27"/>
      <c r="F18" s="27"/>
      <c r="G18" s="27"/>
      <c r="H18" s="27"/>
      <c r="I18" s="27"/>
      <c r="J18" s="28">
        <f t="shared" si="1"/>
        <v>0</v>
      </c>
      <c r="R18" s="16"/>
    </row>
    <row r="19" spans="2:18" ht="21.9" customHeight="1" thickBot="1" x14ac:dyDescent="0.35">
      <c r="B19" s="25">
        <f t="shared" si="2"/>
        <v>45803</v>
      </c>
      <c r="C19" s="26">
        <f t="shared" si="0"/>
        <v>22</v>
      </c>
      <c r="D19" s="27"/>
      <c r="E19" s="27"/>
      <c r="F19" s="27"/>
      <c r="G19" s="27"/>
      <c r="H19" s="27"/>
      <c r="I19" s="27"/>
      <c r="J19" s="28">
        <f t="shared" si="1"/>
        <v>0</v>
      </c>
      <c r="R19" s="16"/>
    </row>
    <row r="20" spans="2:18" ht="21.9" customHeight="1" thickBot="1" x14ac:dyDescent="0.35">
      <c r="B20" s="25">
        <f t="shared" si="2"/>
        <v>45804</v>
      </c>
      <c r="C20" s="26">
        <f t="shared" si="0"/>
        <v>22</v>
      </c>
      <c r="D20" s="27"/>
      <c r="E20" s="27"/>
      <c r="F20" s="27"/>
      <c r="G20" s="27"/>
      <c r="H20" s="27"/>
      <c r="I20" s="27"/>
      <c r="J20" s="28">
        <f t="shared" si="1"/>
        <v>0</v>
      </c>
      <c r="L20" s="43">
        <v>22</v>
      </c>
      <c r="M20" s="133" t="s">
        <v>99</v>
      </c>
      <c r="N20" s="134"/>
      <c r="P20" s="133" t="s">
        <v>46</v>
      </c>
      <c r="Q20" s="134"/>
      <c r="R20" s="16"/>
    </row>
    <row r="21" spans="2:18" ht="21.9" customHeight="1" thickBot="1" x14ac:dyDescent="0.35">
      <c r="B21" s="25">
        <f t="shared" si="2"/>
        <v>45805</v>
      </c>
      <c r="C21" s="26">
        <f t="shared" si="0"/>
        <v>22</v>
      </c>
      <c r="D21" s="27"/>
      <c r="E21" s="27"/>
      <c r="F21" s="27"/>
      <c r="G21" s="27"/>
      <c r="H21" s="27"/>
      <c r="I21" s="27"/>
      <c r="J21" s="28">
        <f t="shared" si="1"/>
        <v>0</v>
      </c>
      <c r="L21" s="53">
        <f>SUMIFS($J$8:$J$24,$C$8:$C$24,22)</f>
        <v>0</v>
      </c>
      <c r="M21" s="126">
        <f>L21-P21</f>
        <v>0</v>
      </c>
      <c r="N21" s="127"/>
      <c r="P21" s="126">
        <f>IF(L21&gt;40,L21-40,0)</f>
        <v>0</v>
      </c>
      <c r="Q21" s="127"/>
      <c r="R21" s="16"/>
    </row>
    <row r="22" spans="2:18" ht="21.9" customHeight="1" x14ac:dyDescent="0.3">
      <c r="B22" s="25">
        <f t="shared" si="2"/>
        <v>45806</v>
      </c>
      <c r="C22" s="26">
        <f t="shared" si="0"/>
        <v>22</v>
      </c>
      <c r="D22" s="27"/>
      <c r="E22" s="27"/>
      <c r="F22" s="27"/>
      <c r="G22" s="27"/>
      <c r="H22" s="27"/>
      <c r="I22" s="27"/>
      <c r="J22" s="28">
        <f t="shared" si="1"/>
        <v>0</v>
      </c>
      <c r="R22" s="16"/>
    </row>
    <row r="23" spans="2:18" ht="21.9" customHeight="1" x14ac:dyDescent="0.3">
      <c r="B23" s="25">
        <f t="shared" si="2"/>
        <v>45807</v>
      </c>
      <c r="C23" s="26">
        <f t="shared" si="0"/>
        <v>22</v>
      </c>
      <c r="D23" s="27"/>
      <c r="E23" s="27"/>
      <c r="F23" s="27"/>
      <c r="G23" s="27"/>
      <c r="H23" s="27"/>
      <c r="I23" s="27"/>
      <c r="J23" s="28">
        <f t="shared" si="1"/>
        <v>0</v>
      </c>
      <c r="R23" s="16"/>
    </row>
    <row r="24" spans="2:18" ht="21.9" customHeight="1" x14ac:dyDescent="0.3">
      <c r="B24" s="30">
        <f t="shared" si="2"/>
        <v>45808</v>
      </c>
      <c r="C24" s="31">
        <f t="shared" si="0"/>
        <v>22</v>
      </c>
      <c r="D24" s="27"/>
      <c r="E24" s="27"/>
      <c r="F24" s="27"/>
      <c r="G24" s="27"/>
      <c r="H24" s="27"/>
      <c r="I24" s="27"/>
      <c r="J24" s="28">
        <f t="shared" si="1"/>
        <v>0</v>
      </c>
      <c r="R24" s="16"/>
    </row>
    <row r="25" spans="2:18" ht="30" customHeight="1" thickBot="1" x14ac:dyDescent="0.35">
      <c r="B25" s="146"/>
      <c r="C25" s="147"/>
      <c r="D25" s="147"/>
      <c r="E25" s="147"/>
      <c r="F25" s="147"/>
      <c r="G25" s="147"/>
      <c r="H25" s="147"/>
      <c r="I25" s="147"/>
      <c r="J25" s="147"/>
      <c r="K25" s="147"/>
      <c r="L25" s="148"/>
      <c r="M25" s="51" t="s">
        <v>83</v>
      </c>
      <c r="N25" s="50">
        <f>SUM(M13,M17,M21)</f>
        <v>0</v>
      </c>
      <c r="O25" s="52"/>
      <c r="P25" s="49" t="s">
        <v>33</v>
      </c>
      <c r="Q25" s="50">
        <f>SUM(P13,P17,P21)</f>
        <v>0</v>
      </c>
      <c r="R25" s="35"/>
    </row>
    <row r="26" spans="2:18" ht="69.900000000000006" customHeight="1" x14ac:dyDescent="0.3">
      <c r="B26" s="143"/>
      <c r="C26" s="143"/>
      <c r="D26" s="143"/>
      <c r="E26" s="143"/>
      <c r="F26" s="143"/>
      <c r="G26" s="143"/>
      <c r="H26" s="143"/>
      <c r="I26" s="14"/>
      <c r="J26" s="115"/>
      <c r="K26" s="115"/>
      <c r="L26" s="115"/>
      <c r="M26" s="115"/>
      <c r="N26" s="115"/>
      <c r="O26" s="115"/>
      <c r="P26" s="115"/>
      <c r="Q26" s="115"/>
      <c r="R26" s="115"/>
    </row>
    <row r="27" spans="2:18" ht="15" customHeight="1" x14ac:dyDescent="0.3">
      <c r="B27" s="141" t="s">
        <v>124</v>
      </c>
      <c r="C27" s="141"/>
      <c r="D27" s="141"/>
      <c r="E27" s="141"/>
      <c r="F27" s="66"/>
      <c r="G27" s="66"/>
      <c r="H27" s="13" t="s">
        <v>0</v>
      </c>
      <c r="J27" s="139" t="s">
        <v>125</v>
      </c>
      <c r="K27" s="139"/>
      <c r="L27" s="139"/>
      <c r="M27" s="139"/>
      <c r="N27" s="139"/>
      <c r="Q27" s="13" t="s">
        <v>0</v>
      </c>
    </row>
    <row r="28" spans="2:18" x14ac:dyDescent="0.3">
      <c r="B28" s="142"/>
      <c r="C28" s="142"/>
      <c r="D28" s="142"/>
      <c r="E28" s="142"/>
      <c r="F28" s="66"/>
      <c r="G28" s="66"/>
      <c r="J28" s="140"/>
      <c r="K28" s="140"/>
      <c r="L28" s="140"/>
      <c r="M28" s="140"/>
      <c r="N28" s="140"/>
    </row>
    <row r="29" spans="2:18" x14ac:dyDescent="0.3">
      <c r="B29" s="4"/>
    </row>
    <row r="30" spans="2:18" x14ac:dyDescent="0.3">
      <c r="B30" s="118" t="s">
        <v>157</v>
      </c>
      <c r="C30" s="118"/>
      <c r="D30" s="118"/>
      <c r="E30" s="118"/>
      <c r="F30" s="118"/>
      <c r="G30" s="118"/>
      <c r="H30" s="118"/>
    </row>
    <row r="31" spans="2:18" ht="15" customHeight="1" x14ac:dyDescent="0.3">
      <c r="B31" s="118"/>
      <c r="C31" s="118"/>
      <c r="D31" s="118"/>
      <c r="E31" s="118"/>
      <c r="F31" s="118"/>
      <c r="G31" s="118"/>
      <c r="H31" s="118"/>
      <c r="J31" s="114"/>
      <c r="K31" s="114"/>
      <c r="L31" s="114"/>
      <c r="M31" s="114"/>
      <c r="N31" s="114"/>
      <c r="O31" s="114"/>
      <c r="P31" s="114"/>
      <c r="Q31" s="114"/>
      <c r="R31" s="114"/>
    </row>
    <row r="32" spans="2:18" x14ac:dyDescent="0.3">
      <c r="B32" s="118"/>
      <c r="C32" s="118"/>
      <c r="D32" s="118"/>
      <c r="E32" s="118"/>
      <c r="F32" s="118"/>
      <c r="G32" s="118"/>
      <c r="H32" s="118"/>
      <c r="J32" s="115"/>
      <c r="K32" s="115"/>
      <c r="L32" s="115"/>
      <c r="M32" s="115"/>
      <c r="N32" s="115"/>
      <c r="O32" s="115"/>
      <c r="P32" s="115"/>
      <c r="Q32" s="115"/>
      <c r="R32" s="115"/>
    </row>
    <row r="33" spans="10:14" x14ac:dyDescent="0.3">
      <c r="J33" s="116" t="s">
        <v>158</v>
      </c>
      <c r="K33" s="117"/>
      <c r="L33" s="117"/>
      <c r="M33" s="117"/>
      <c r="N33" s="117"/>
    </row>
  </sheetData>
  <sheetProtection algorithmName="SHA-512" hashValue="2SLj8D+chbRQ8Ehn+2MhkjCwUR8vwxSVZKNxC8mQg6AsKSPOsjU8ohbuy7xmigjtiujYcb2UXNFpcK7WIVlcxQ==" saltValue="2XC4naVH8B6WNBsu+7RAUw==" spinCount="100000" sheet="1" selectLockedCells="1"/>
  <mergeCells count="31">
    <mergeCell ref="P12:Q12"/>
    <mergeCell ref="M12:N12"/>
    <mergeCell ref="B2:R2"/>
    <mergeCell ref="C3:H3"/>
    <mergeCell ref="J3:K3"/>
    <mergeCell ref="M3:N3"/>
    <mergeCell ref="J4:K4"/>
    <mergeCell ref="M4:N4"/>
    <mergeCell ref="K8:R8"/>
    <mergeCell ref="B5:C5"/>
    <mergeCell ref="D5:H5"/>
    <mergeCell ref="M5:N5"/>
    <mergeCell ref="B7:R7"/>
    <mergeCell ref="M13:N13"/>
    <mergeCell ref="P13:Q13"/>
    <mergeCell ref="P17:Q17"/>
    <mergeCell ref="M17:N17"/>
    <mergeCell ref="B27:E28"/>
    <mergeCell ref="J27:N28"/>
    <mergeCell ref="B25:L25"/>
    <mergeCell ref="B26:H26"/>
    <mergeCell ref="J26:R26"/>
    <mergeCell ref="M20:N20"/>
    <mergeCell ref="P20:Q20"/>
    <mergeCell ref="M21:N21"/>
    <mergeCell ref="P21:Q21"/>
    <mergeCell ref="J31:R32"/>
    <mergeCell ref="J33:N33"/>
    <mergeCell ref="B30:H32"/>
    <mergeCell ref="M16:N16"/>
    <mergeCell ref="P16:Q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A00-000000000000}">
      <formula1>Valid_Time_Increments</formula1>
    </dataValidation>
  </dataValidations>
  <pageMargins left="0.7" right="0.7" top="0.75" bottom="0.75" header="0.3" footer="0.3"/>
  <pageSetup scale="6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32"/>
  <sheetViews>
    <sheetView topLeftCell="A3" workbookViewId="0">
      <selection activeCell="D6" sqref="D6"/>
    </sheetView>
  </sheetViews>
  <sheetFormatPr defaultColWidth="9.109375" defaultRowHeight="15.6" x14ac:dyDescent="0.3"/>
  <cols>
    <col min="1" max="1" width="2.5546875" style="4" customWidth="1"/>
    <col min="2" max="2" width="12" style="3" bestFit="1" customWidth="1"/>
    <col min="3" max="3" width="14.5546875" style="4" customWidth="1"/>
    <col min="4" max="9" width="13.6640625" style="4" customWidth="1"/>
    <col min="10" max="10" width="22.109375" style="4" bestFit="1" customWidth="1"/>
    <col min="11" max="11" width="3.4414062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3" width="9.109375" style="4" customWidth="1"/>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7.25" customHeight="1" thickBot="1" x14ac:dyDescent="0.35">
      <c r="B4" s="10"/>
      <c r="C4" s="11"/>
      <c r="D4" s="12"/>
      <c r="E4" s="12"/>
      <c r="F4" s="12"/>
      <c r="G4" s="12"/>
      <c r="H4" s="12"/>
      <c r="I4" s="13"/>
      <c r="J4" s="119"/>
      <c r="K4" s="119"/>
      <c r="L4" s="23"/>
      <c r="M4" s="137"/>
      <c r="N4" s="137"/>
      <c r="O4" s="14"/>
      <c r="P4" s="15" t="s">
        <v>24</v>
      </c>
      <c r="Q4" s="69" t="s">
        <v>35</v>
      </c>
      <c r="R4" s="16"/>
    </row>
    <row r="5" spans="2:2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45823</v>
      </c>
      <c r="R5" s="16"/>
      <c r="T5" s="15" t="s">
        <v>26</v>
      </c>
      <c r="U5" s="68">
        <v>45838</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28"/>
      <c r="C7" s="129"/>
      <c r="D7" s="129"/>
      <c r="E7" s="129"/>
      <c r="F7" s="129"/>
      <c r="G7" s="129"/>
      <c r="H7" s="129"/>
      <c r="I7" s="129"/>
      <c r="J7" s="129"/>
      <c r="K7" s="129"/>
      <c r="L7" s="129"/>
      <c r="M7" s="129"/>
      <c r="N7" s="129"/>
      <c r="O7" s="129"/>
      <c r="P7" s="129"/>
      <c r="Q7" s="129"/>
      <c r="R7" s="130"/>
    </row>
    <row r="8" spans="2:21" ht="28.5" customHeight="1"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 customHeight="1" x14ac:dyDescent="0.3">
      <c r="B9" s="36">
        <f>U5-DAY(U5)+1</f>
        <v>45809</v>
      </c>
      <c r="C9" s="37">
        <f>WEEKNUM(B9)</f>
        <v>23</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45810</v>
      </c>
      <c r="C10" s="41">
        <f t="shared" ref="C10:C22" si="0">WEEKNUM(B10)</f>
        <v>23</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45811</v>
      </c>
      <c r="C11" s="41">
        <f t="shared" si="0"/>
        <v>23</v>
      </c>
      <c r="D11" s="27"/>
      <c r="E11" s="27"/>
      <c r="F11" s="27"/>
      <c r="G11" s="27"/>
      <c r="H11" s="27"/>
      <c r="I11" s="27"/>
      <c r="J11" s="38">
        <f t="shared" si="1"/>
        <v>0</v>
      </c>
      <c r="L11" s="43">
        <v>23</v>
      </c>
      <c r="M11" s="124" t="s">
        <v>101</v>
      </c>
      <c r="N11" s="125"/>
      <c r="P11" s="124" t="s">
        <v>47</v>
      </c>
      <c r="Q11" s="125"/>
      <c r="R11" s="16"/>
    </row>
    <row r="12" spans="2:21" ht="21.9" customHeight="1" thickBot="1" x14ac:dyDescent="0.35">
      <c r="B12" s="25">
        <f t="shared" si="2"/>
        <v>45812</v>
      </c>
      <c r="C12" s="41">
        <f t="shared" si="0"/>
        <v>23</v>
      </c>
      <c r="D12" s="27"/>
      <c r="E12" s="27"/>
      <c r="F12" s="27"/>
      <c r="G12" s="27"/>
      <c r="H12" s="27"/>
      <c r="I12" s="27"/>
      <c r="J12" s="38">
        <f t="shared" si="1"/>
        <v>0</v>
      </c>
      <c r="L12" s="53">
        <f>SUMIFS($J$9:$J$24,$C$9:$C$24,23)</f>
        <v>0</v>
      </c>
      <c r="M12" s="126">
        <f>L12-P12</f>
        <v>0</v>
      </c>
      <c r="N12" s="127"/>
      <c r="P12" s="126">
        <f>IF(L12&gt;40,L12-40,0)</f>
        <v>0</v>
      </c>
      <c r="Q12" s="127"/>
      <c r="R12" s="16"/>
    </row>
    <row r="13" spans="2:21" ht="21.9" customHeight="1" x14ac:dyDescent="0.3">
      <c r="B13" s="25">
        <f t="shared" si="2"/>
        <v>45813</v>
      </c>
      <c r="C13" s="41">
        <f t="shared" si="0"/>
        <v>23</v>
      </c>
      <c r="D13" s="27"/>
      <c r="E13" s="27"/>
      <c r="F13" s="27"/>
      <c r="G13" s="27"/>
      <c r="H13" s="27"/>
      <c r="I13" s="27"/>
      <c r="J13" s="38">
        <f t="shared" si="1"/>
        <v>0</v>
      </c>
      <c r="R13" s="16"/>
    </row>
    <row r="14" spans="2:21" ht="21.9" customHeight="1" thickBot="1" x14ac:dyDescent="0.35">
      <c r="B14" s="25">
        <f t="shared" si="2"/>
        <v>45814</v>
      </c>
      <c r="C14" s="41">
        <f t="shared" si="0"/>
        <v>23</v>
      </c>
      <c r="D14" s="27"/>
      <c r="E14" s="27"/>
      <c r="F14" s="27"/>
      <c r="G14" s="27"/>
      <c r="H14" s="27"/>
      <c r="I14" s="27"/>
      <c r="J14" s="38">
        <f t="shared" si="1"/>
        <v>0</v>
      </c>
      <c r="R14" s="16"/>
    </row>
    <row r="15" spans="2:21" ht="21.9" customHeight="1" thickBot="1" x14ac:dyDescent="0.35">
      <c r="B15" s="25">
        <f t="shared" si="2"/>
        <v>45815</v>
      </c>
      <c r="C15" s="41">
        <f t="shared" si="0"/>
        <v>23</v>
      </c>
      <c r="D15" s="27"/>
      <c r="E15" s="27"/>
      <c r="F15" s="27"/>
      <c r="G15" s="27"/>
      <c r="H15" s="27"/>
      <c r="I15" s="27"/>
      <c r="J15" s="38">
        <f t="shared" si="1"/>
        <v>0</v>
      </c>
      <c r="L15" s="43">
        <v>24</v>
      </c>
      <c r="M15" s="133" t="s">
        <v>103</v>
      </c>
      <c r="N15" s="134"/>
      <c r="P15" s="133" t="s">
        <v>48</v>
      </c>
      <c r="Q15" s="134"/>
      <c r="R15" s="16"/>
    </row>
    <row r="16" spans="2:21" ht="21.9" customHeight="1" thickBot="1" x14ac:dyDescent="0.35">
      <c r="B16" s="25">
        <f t="shared" si="2"/>
        <v>45816</v>
      </c>
      <c r="C16" s="41">
        <f t="shared" si="0"/>
        <v>24</v>
      </c>
      <c r="D16" s="27"/>
      <c r="E16" s="27"/>
      <c r="F16" s="27"/>
      <c r="G16" s="27"/>
      <c r="H16" s="27"/>
      <c r="I16" s="27"/>
      <c r="J16" s="38">
        <f t="shared" si="1"/>
        <v>0</v>
      </c>
      <c r="L16" s="53">
        <f>SUMIFS($J$9:$J$23,$C$9:$C$23,24)</f>
        <v>0</v>
      </c>
      <c r="M16" s="126">
        <f>L16-P16</f>
        <v>0</v>
      </c>
      <c r="N16" s="127"/>
      <c r="P16" s="126">
        <f>IF(L16&gt;40,L16-40,0)</f>
        <v>0</v>
      </c>
      <c r="Q16" s="127"/>
      <c r="R16" s="16"/>
    </row>
    <row r="17" spans="2:18" ht="21.9" customHeight="1" x14ac:dyDescent="0.3">
      <c r="B17" s="25">
        <f t="shared" si="2"/>
        <v>45817</v>
      </c>
      <c r="C17" s="41">
        <f t="shared" si="0"/>
        <v>24</v>
      </c>
      <c r="D17" s="27"/>
      <c r="E17" s="27"/>
      <c r="F17" s="27"/>
      <c r="G17" s="27"/>
      <c r="H17" s="27"/>
      <c r="I17" s="27"/>
      <c r="J17" s="38">
        <f t="shared" si="1"/>
        <v>0</v>
      </c>
      <c r="O17" s="29"/>
      <c r="R17" s="16"/>
    </row>
    <row r="18" spans="2:18" ht="21.9" customHeight="1" thickBot="1" x14ac:dyDescent="0.35">
      <c r="B18" s="25">
        <f t="shared" si="2"/>
        <v>45818</v>
      </c>
      <c r="C18" s="41">
        <f t="shared" si="0"/>
        <v>24</v>
      </c>
      <c r="D18" s="27"/>
      <c r="E18" s="27"/>
      <c r="F18" s="27"/>
      <c r="G18" s="27"/>
      <c r="H18" s="27"/>
      <c r="I18" s="27"/>
      <c r="J18" s="38">
        <f t="shared" si="1"/>
        <v>0</v>
      </c>
      <c r="O18" s="29"/>
      <c r="R18" s="16"/>
    </row>
    <row r="19" spans="2:18" ht="21.9" customHeight="1" thickBot="1" x14ac:dyDescent="0.35">
      <c r="B19" s="25">
        <f t="shared" si="2"/>
        <v>45819</v>
      </c>
      <c r="C19" s="41">
        <f t="shared" si="0"/>
        <v>24</v>
      </c>
      <c r="D19" s="27"/>
      <c r="E19" s="27"/>
      <c r="F19" s="27"/>
      <c r="G19" s="27"/>
      <c r="H19" s="27"/>
      <c r="I19" s="27"/>
      <c r="J19" s="38">
        <f t="shared" si="1"/>
        <v>0</v>
      </c>
      <c r="L19" s="43">
        <v>25</v>
      </c>
      <c r="M19" s="133" t="s">
        <v>104</v>
      </c>
      <c r="N19" s="134"/>
      <c r="P19" s="133" t="s">
        <v>49</v>
      </c>
      <c r="Q19" s="134"/>
      <c r="R19" s="16"/>
    </row>
    <row r="20" spans="2:18" ht="21.9" customHeight="1" thickBot="1" x14ac:dyDescent="0.35">
      <c r="B20" s="25">
        <f t="shared" si="2"/>
        <v>45820</v>
      </c>
      <c r="C20" s="41">
        <f t="shared" si="0"/>
        <v>24</v>
      </c>
      <c r="D20" s="27"/>
      <c r="E20" s="27"/>
      <c r="F20" s="27"/>
      <c r="G20" s="27"/>
      <c r="H20" s="27"/>
      <c r="I20" s="27"/>
      <c r="J20" s="38">
        <f t="shared" si="1"/>
        <v>0</v>
      </c>
      <c r="L20" s="53">
        <f>SUMIFS($J$9:$J$23,$C$9:$C$23,25)</f>
        <v>0</v>
      </c>
      <c r="M20" s="126">
        <f>L20-P20</f>
        <v>0</v>
      </c>
      <c r="N20" s="127"/>
      <c r="P20" s="126">
        <f>IF(L20&gt;40,L20-40,0)</f>
        <v>0</v>
      </c>
      <c r="Q20" s="127"/>
      <c r="R20" s="16"/>
    </row>
    <row r="21" spans="2:18" ht="21.9" customHeight="1" x14ac:dyDescent="0.3">
      <c r="B21" s="25">
        <f t="shared" si="2"/>
        <v>45821</v>
      </c>
      <c r="C21" s="41">
        <f t="shared" si="0"/>
        <v>24</v>
      </c>
      <c r="D21" s="27"/>
      <c r="E21" s="27"/>
      <c r="F21" s="27"/>
      <c r="G21" s="27"/>
      <c r="H21" s="27"/>
      <c r="I21" s="27"/>
      <c r="J21" s="38">
        <f t="shared" si="1"/>
        <v>0</v>
      </c>
      <c r="R21" s="16"/>
    </row>
    <row r="22" spans="2:18" ht="21.9" customHeight="1" x14ac:dyDescent="0.3">
      <c r="B22" s="25">
        <f t="shared" si="2"/>
        <v>45822</v>
      </c>
      <c r="C22" s="41">
        <f t="shared" si="0"/>
        <v>24</v>
      </c>
      <c r="D22" s="27"/>
      <c r="E22" s="27"/>
      <c r="F22" s="27"/>
      <c r="G22" s="27"/>
      <c r="H22" s="27"/>
      <c r="I22" s="27"/>
      <c r="J22" s="38">
        <f t="shared" si="1"/>
        <v>0</v>
      </c>
      <c r="R22" s="16"/>
    </row>
    <row r="23" spans="2:18" ht="21.9" customHeight="1" x14ac:dyDescent="0.3">
      <c r="B23" s="30">
        <f t="shared" si="2"/>
        <v>45823</v>
      </c>
      <c r="C23" s="31">
        <f>WEEKNUM(B23)</f>
        <v>25</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28" spans="2:18" x14ac:dyDescent="0.3">
      <c r="B28" s="14"/>
      <c r="C28" s="14"/>
      <c r="D28" s="14"/>
      <c r="E28" s="14"/>
      <c r="F28" s="14"/>
      <c r="G28" s="14"/>
      <c r="H28" s="14"/>
      <c r="I28" s="14"/>
      <c r="J28" s="14"/>
      <c r="K28" s="14"/>
    </row>
    <row r="29" spans="2:18" x14ac:dyDescent="0.3">
      <c r="B29" s="4"/>
    </row>
    <row r="30" spans="2:18" ht="15" customHeight="1"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B32" s="118"/>
      <c r="C32" s="118"/>
      <c r="D32" s="118"/>
      <c r="E32" s="118"/>
      <c r="F32" s="118"/>
      <c r="G32" s="118"/>
      <c r="H32" s="118"/>
      <c r="J32" s="116" t="s">
        <v>158</v>
      </c>
      <c r="K32" s="117"/>
      <c r="L32" s="117"/>
      <c r="M32" s="117"/>
      <c r="N32" s="117"/>
    </row>
  </sheetData>
  <sheetProtection algorithmName="SHA-512" hashValue="FZe/x6QDGicO4FT8Uh8WPssupoVJZx8wZvxw/Ywz6cNeaSeP6fdWjhRmJ1Lh0+R1S5OrEwHe2/3QRbNhK3vzbg==" saltValue="ZlBTprbK2qpdz8epFvMgNA==" spinCount="100000" sheet="1" selectLockedCells="1"/>
  <mergeCells count="31">
    <mergeCell ref="B2:R2"/>
    <mergeCell ref="C3:H3"/>
    <mergeCell ref="J3:K3"/>
    <mergeCell ref="J4:K4"/>
    <mergeCell ref="D5:H5"/>
    <mergeCell ref="M3:N3"/>
    <mergeCell ref="M4:N4"/>
    <mergeCell ref="M5:N5"/>
    <mergeCell ref="B30:H32"/>
    <mergeCell ref="B5:C5"/>
    <mergeCell ref="M20:N20"/>
    <mergeCell ref="B7:R7"/>
    <mergeCell ref="K8:R8"/>
    <mergeCell ref="P11:Q11"/>
    <mergeCell ref="P12:Q12"/>
    <mergeCell ref="M11:N11"/>
    <mergeCell ref="M12:N12"/>
    <mergeCell ref="M19:N19"/>
    <mergeCell ref="B24:L24"/>
    <mergeCell ref="B26:E27"/>
    <mergeCell ref="B25:H25"/>
    <mergeCell ref="J25:R25"/>
    <mergeCell ref="J26:N27"/>
    <mergeCell ref="P19:Q19"/>
    <mergeCell ref="P15:Q15"/>
    <mergeCell ref="M16:N16"/>
    <mergeCell ref="P16:Q16"/>
    <mergeCell ref="J30:R31"/>
    <mergeCell ref="J32:N32"/>
    <mergeCell ref="P20:Q20"/>
    <mergeCell ref="M15:N15"/>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B00-000000000000}">
      <formula1>Valid_Time_Increments</formula1>
    </dataValidation>
  </dataValidations>
  <pageMargins left="0.7" right="0.7" top="0.75" bottom="0.75" header="0.3" footer="0.3"/>
  <pageSetup scale="6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W33"/>
  <sheetViews>
    <sheetView workbookViewId="0">
      <selection activeCell="D6" sqref="D6"/>
    </sheetView>
  </sheetViews>
  <sheetFormatPr defaultColWidth="9.109375" defaultRowHeight="15.6" x14ac:dyDescent="0.3"/>
  <cols>
    <col min="1" max="1" width="2.5546875" style="4" customWidth="1"/>
    <col min="2" max="2" width="12" style="3" bestFit="1" customWidth="1"/>
    <col min="3" max="3" width="14.6640625" style="4" customWidth="1"/>
    <col min="4" max="9" width="13.6640625" style="4" customWidth="1"/>
    <col min="10" max="10" width="22.109375" style="4" bestFit="1" customWidth="1"/>
    <col min="11" max="11" width="3.10937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1" t="s">
        <v>150</v>
      </c>
      <c r="C2" s="92"/>
      <c r="D2" s="92"/>
      <c r="E2" s="92"/>
      <c r="F2" s="92"/>
      <c r="G2" s="92"/>
      <c r="H2" s="92"/>
      <c r="I2" s="92"/>
      <c r="J2" s="92"/>
      <c r="K2" s="92"/>
      <c r="L2" s="92"/>
      <c r="M2" s="92"/>
      <c r="N2" s="92"/>
      <c r="O2" s="92"/>
      <c r="P2" s="92"/>
      <c r="Q2" s="92"/>
      <c r="R2" s="93"/>
    </row>
    <row r="3" spans="2:23"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7.25" customHeight="1" thickBot="1" x14ac:dyDescent="0.35">
      <c r="B4" s="10"/>
      <c r="C4" s="11"/>
      <c r="D4" s="12"/>
      <c r="E4" s="12"/>
      <c r="F4" s="12"/>
      <c r="G4" s="12"/>
      <c r="H4" s="12"/>
      <c r="I4" s="13"/>
      <c r="J4" s="119"/>
      <c r="K4" s="119"/>
      <c r="L4" s="23"/>
      <c r="M4" s="137"/>
      <c r="N4" s="137"/>
      <c r="O4" s="14"/>
      <c r="P4" s="15" t="s">
        <v>24</v>
      </c>
      <c r="Q4" s="69" t="s">
        <v>35</v>
      </c>
      <c r="R4" s="16"/>
    </row>
    <row r="5" spans="2:23"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45838</v>
      </c>
      <c r="R5" s="16"/>
      <c r="T5" s="15" t="s">
        <v>26</v>
      </c>
      <c r="U5" s="68">
        <v>45838</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28"/>
      <c r="C7" s="129"/>
      <c r="D7" s="129"/>
      <c r="E7" s="129"/>
      <c r="F7" s="129"/>
      <c r="G7" s="129"/>
      <c r="H7" s="129"/>
      <c r="I7" s="129"/>
      <c r="J7" s="129"/>
      <c r="K7" s="129"/>
      <c r="L7" s="129"/>
      <c r="M7" s="129"/>
      <c r="N7" s="129"/>
      <c r="O7" s="129"/>
      <c r="P7" s="129"/>
      <c r="Q7" s="129"/>
      <c r="R7" s="130"/>
    </row>
    <row r="8" spans="2:23" ht="30.75" customHeight="1"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 customHeight="1" x14ac:dyDescent="0.3">
      <c r="B9" s="25">
        <f>June!B23+1</f>
        <v>45824</v>
      </c>
      <c r="C9" s="26">
        <f t="shared" ref="C9:C23" si="0">WEEKNUM(B9)</f>
        <v>25</v>
      </c>
      <c r="D9" s="27"/>
      <c r="E9" s="27"/>
      <c r="F9" s="27"/>
      <c r="G9" s="27"/>
      <c r="H9" s="27"/>
      <c r="I9" s="27"/>
      <c r="J9" s="28">
        <f>IF((OR(E9="",D9="")),0,((E9-D9+IF((E9&lt; D9),1,0))*24) ) + IF((OR(G9="",F9="")),0,((G9-F9+IF((G9&lt; F9),1,0))*24) ) +  IF((OR(I9="",H9="")),0,((I9-H9+IF((I9&lt; H9),1,0))*24) )</f>
        <v>0</v>
      </c>
      <c r="O9" s="29"/>
      <c r="R9" s="16"/>
    </row>
    <row r="10" spans="2:23" ht="21.9" customHeight="1" x14ac:dyDescent="0.3">
      <c r="B10" s="25">
        <f>(B9)+1</f>
        <v>45825</v>
      </c>
      <c r="C10" s="26">
        <f t="shared" si="0"/>
        <v>25</v>
      </c>
      <c r="D10" s="27"/>
      <c r="E10" s="27"/>
      <c r="F10" s="27"/>
      <c r="G10" s="27"/>
      <c r="H10" s="27"/>
      <c r="I10" s="27"/>
      <c r="J10" s="28">
        <f t="shared" ref="J10:J23" si="1">IF((OR(E10="",D10="")),0,((E10-D10+IF((E10&lt; D10),1,0))*24) ) + IF((OR(G10="",F10="")),0,((G10-F10+IF((G10&lt; F10),1,0))*24) ) +  IF((OR(I10="",H10="")),0,((I10-H10+IF((I10&lt; H10),1,0))*24) )</f>
        <v>0</v>
      </c>
      <c r="O10" s="29"/>
      <c r="R10" s="16"/>
    </row>
    <row r="11" spans="2:23" ht="21.9" customHeight="1" thickBot="1" x14ac:dyDescent="0.35">
      <c r="B11" s="25">
        <f>(B10)+1</f>
        <v>45826</v>
      </c>
      <c r="C11" s="26">
        <f t="shared" si="0"/>
        <v>25</v>
      </c>
      <c r="D11" s="27"/>
      <c r="E11" s="27"/>
      <c r="F11" s="27"/>
      <c r="G11" s="27"/>
      <c r="H11" s="27"/>
      <c r="I11" s="27"/>
      <c r="J11" s="28">
        <f t="shared" si="1"/>
        <v>0</v>
      </c>
      <c r="R11" s="16"/>
    </row>
    <row r="12" spans="2:23" ht="21.9" customHeight="1" thickBot="1" x14ac:dyDescent="0.35">
      <c r="B12" s="25">
        <f t="shared" ref="B12:B23" si="2">(B11)+1</f>
        <v>45827</v>
      </c>
      <c r="C12" s="26">
        <f t="shared" si="0"/>
        <v>25</v>
      </c>
      <c r="D12" s="27"/>
      <c r="E12" s="27"/>
      <c r="F12" s="27"/>
      <c r="G12" s="27"/>
      <c r="H12" s="27"/>
      <c r="I12" s="27"/>
      <c r="J12" s="28">
        <f t="shared" si="1"/>
        <v>0</v>
      </c>
      <c r="L12" s="43">
        <v>25</v>
      </c>
      <c r="M12" s="124" t="s">
        <v>104</v>
      </c>
      <c r="N12" s="125"/>
      <c r="P12" s="124" t="s">
        <v>49</v>
      </c>
      <c r="Q12" s="125"/>
      <c r="R12" s="16"/>
    </row>
    <row r="13" spans="2:23" ht="21.9" customHeight="1" thickBot="1" x14ac:dyDescent="0.35">
      <c r="B13" s="25">
        <f t="shared" si="2"/>
        <v>45828</v>
      </c>
      <c r="C13" s="26">
        <f t="shared" si="0"/>
        <v>25</v>
      </c>
      <c r="D13" s="27"/>
      <c r="E13" s="27"/>
      <c r="F13" s="27"/>
      <c r="G13" s="27"/>
      <c r="H13" s="27"/>
      <c r="I13" s="27"/>
      <c r="J13" s="28">
        <f t="shared" si="1"/>
        <v>0</v>
      </c>
      <c r="L13" s="53">
        <f>SUMIFS($J$9:$J$24,$C$9:$C$24,25)</f>
        <v>0</v>
      </c>
      <c r="M13" s="126">
        <f>L13-P13</f>
        <v>0</v>
      </c>
      <c r="N13" s="127"/>
      <c r="P13" s="126">
        <f>IF(June!L20+L13&gt;40, L13+June!L20-40-June!P20:Q20,0)</f>
        <v>0</v>
      </c>
      <c r="Q13" s="127"/>
      <c r="R13" s="16"/>
    </row>
    <row r="14" spans="2:23" ht="21.9" customHeight="1" x14ac:dyDescent="0.3">
      <c r="B14" s="25">
        <f t="shared" si="2"/>
        <v>45829</v>
      </c>
      <c r="C14" s="26">
        <f t="shared" si="0"/>
        <v>25</v>
      </c>
      <c r="D14" s="27"/>
      <c r="E14" s="27"/>
      <c r="F14" s="27"/>
      <c r="G14" s="27"/>
      <c r="H14" s="27"/>
      <c r="I14" s="27"/>
      <c r="J14" s="28">
        <f t="shared" si="1"/>
        <v>0</v>
      </c>
      <c r="R14" s="16"/>
    </row>
    <row r="15" spans="2:23" ht="21.9" customHeight="1" thickBot="1" x14ac:dyDescent="0.35">
      <c r="B15" s="25">
        <f t="shared" si="2"/>
        <v>45830</v>
      </c>
      <c r="C15" s="26">
        <f t="shared" si="0"/>
        <v>26</v>
      </c>
      <c r="D15" s="27"/>
      <c r="E15" s="27"/>
      <c r="F15" s="27"/>
      <c r="G15" s="27"/>
      <c r="H15" s="27"/>
      <c r="I15" s="27"/>
      <c r="J15" s="28">
        <f t="shared" si="1"/>
        <v>0</v>
      </c>
      <c r="R15" s="16"/>
    </row>
    <row r="16" spans="2:23" ht="21.9" customHeight="1" thickBot="1" x14ac:dyDescent="0.35">
      <c r="B16" s="25">
        <f t="shared" si="2"/>
        <v>45831</v>
      </c>
      <c r="C16" s="26">
        <f t="shared" si="0"/>
        <v>26</v>
      </c>
      <c r="D16" s="27"/>
      <c r="E16" s="27"/>
      <c r="F16" s="27"/>
      <c r="G16" s="27"/>
      <c r="H16" s="27"/>
      <c r="I16" s="27"/>
      <c r="J16" s="28">
        <f t="shared" si="1"/>
        <v>0</v>
      </c>
      <c r="L16" s="43">
        <v>26</v>
      </c>
      <c r="M16" s="124" t="s">
        <v>105</v>
      </c>
      <c r="N16" s="125"/>
      <c r="O16" s="29"/>
      <c r="P16" s="124" t="s">
        <v>50</v>
      </c>
      <c r="Q16" s="125"/>
      <c r="R16" s="16"/>
    </row>
    <row r="17" spans="2:18" ht="21.9" customHeight="1" thickBot="1" x14ac:dyDescent="0.35">
      <c r="B17" s="25">
        <f t="shared" si="2"/>
        <v>45832</v>
      </c>
      <c r="C17" s="26">
        <f t="shared" si="0"/>
        <v>26</v>
      </c>
      <c r="D17" s="27"/>
      <c r="E17" s="27"/>
      <c r="F17" s="27"/>
      <c r="G17" s="27"/>
      <c r="H17" s="27"/>
      <c r="I17" s="27"/>
      <c r="J17" s="28">
        <f t="shared" si="1"/>
        <v>0</v>
      </c>
      <c r="L17" s="53">
        <f>SUMIFS($J$8:$J$24,$C$8:$C$24,26)</f>
        <v>0</v>
      </c>
      <c r="M17" s="126">
        <f>L17-P17</f>
        <v>0</v>
      </c>
      <c r="N17" s="127"/>
      <c r="O17" s="29"/>
      <c r="P17" s="126">
        <f>IF(L17&gt;40,L17-40,0)</f>
        <v>0</v>
      </c>
      <c r="Q17" s="127"/>
      <c r="R17" s="16"/>
    </row>
    <row r="18" spans="2:18" ht="21.9" customHeight="1" x14ac:dyDescent="0.3">
      <c r="B18" s="25">
        <f t="shared" si="2"/>
        <v>45833</v>
      </c>
      <c r="C18" s="26">
        <f t="shared" si="0"/>
        <v>26</v>
      </c>
      <c r="D18" s="27"/>
      <c r="E18" s="27"/>
      <c r="F18" s="27"/>
      <c r="G18" s="27"/>
      <c r="H18" s="27"/>
      <c r="I18" s="27"/>
      <c r="J18" s="28">
        <f t="shared" si="1"/>
        <v>0</v>
      </c>
      <c r="R18" s="16"/>
    </row>
    <row r="19" spans="2:18" ht="21.9" customHeight="1" thickBot="1" x14ac:dyDescent="0.35">
      <c r="B19" s="25">
        <f t="shared" si="2"/>
        <v>45834</v>
      </c>
      <c r="C19" s="26">
        <f t="shared" si="0"/>
        <v>26</v>
      </c>
      <c r="D19" s="27"/>
      <c r="E19" s="27"/>
      <c r="F19" s="27"/>
      <c r="G19" s="27"/>
      <c r="H19" s="27"/>
      <c r="I19" s="27"/>
      <c r="J19" s="28">
        <f t="shared" si="1"/>
        <v>0</v>
      </c>
      <c r="R19" s="16"/>
    </row>
    <row r="20" spans="2:18" ht="21.9" customHeight="1" thickBot="1" x14ac:dyDescent="0.35">
      <c r="B20" s="25">
        <f t="shared" si="2"/>
        <v>45835</v>
      </c>
      <c r="C20" s="26">
        <f t="shared" si="0"/>
        <v>26</v>
      </c>
      <c r="D20" s="27"/>
      <c r="E20" s="27"/>
      <c r="F20" s="27"/>
      <c r="G20" s="27"/>
      <c r="H20" s="27"/>
      <c r="I20" s="27"/>
      <c r="J20" s="28">
        <f t="shared" si="1"/>
        <v>0</v>
      </c>
      <c r="L20" s="43">
        <v>27</v>
      </c>
      <c r="M20" s="133" t="s">
        <v>106</v>
      </c>
      <c r="N20" s="134"/>
      <c r="O20" s="29"/>
      <c r="P20" s="133" t="s">
        <v>6</v>
      </c>
      <c r="Q20" s="134"/>
      <c r="R20" s="16"/>
    </row>
    <row r="21" spans="2:18" ht="21.9" customHeight="1" thickBot="1" x14ac:dyDescent="0.35">
      <c r="B21" s="25">
        <f t="shared" si="2"/>
        <v>45836</v>
      </c>
      <c r="C21" s="26">
        <f t="shared" si="0"/>
        <v>26</v>
      </c>
      <c r="D21" s="27"/>
      <c r="E21" s="27"/>
      <c r="F21" s="27"/>
      <c r="G21" s="27"/>
      <c r="H21" s="27"/>
      <c r="I21" s="27"/>
      <c r="J21" s="28">
        <f t="shared" si="1"/>
        <v>0</v>
      </c>
      <c r="L21" s="53">
        <f>SUMIFS($J$8:$J$24,$C$8:$C$24,27)</f>
        <v>0</v>
      </c>
      <c r="M21" s="126">
        <f>L21-P21</f>
        <v>0</v>
      </c>
      <c r="N21" s="127"/>
      <c r="O21" s="29"/>
      <c r="P21" s="126">
        <f>IF(L21&gt;40,L21-40,0)</f>
        <v>0</v>
      </c>
      <c r="Q21" s="127"/>
      <c r="R21" s="16"/>
    </row>
    <row r="22" spans="2:18" ht="21.9" customHeight="1" x14ac:dyDescent="0.3">
      <c r="B22" s="25">
        <f t="shared" si="2"/>
        <v>45837</v>
      </c>
      <c r="C22" s="26">
        <f t="shared" si="0"/>
        <v>27</v>
      </c>
      <c r="D22" s="27"/>
      <c r="E22" s="27"/>
      <c r="F22" s="27"/>
      <c r="G22" s="27"/>
      <c r="H22" s="27"/>
      <c r="I22" s="27"/>
      <c r="J22" s="28">
        <f t="shared" si="1"/>
        <v>0</v>
      </c>
      <c r="R22" s="16"/>
    </row>
    <row r="23" spans="2:18" ht="21.9" customHeight="1" x14ac:dyDescent="0.3">
      <c r="B23" s="25">
        <f t="shared" si="2"/>
        <v>45838</v>
      </c>
      <c r="C23" s="26">
        <f t="shared" si="0"/>
        <v>27</v>
      </c>
      <c r="D23" s="27"/>
      <c r="E23" s="27"/>
      <c r="F23" s="27"/>
      <c r="G23" s="27"/>
      <c r="H23" s="27"/>
      <c r="I23" s="27"/>
      <c r="J23" s="28">
        <f t="shared" si="1"/>
        <v>0</v>
      </c>
      <c r="R23" s="16"/>
    </row>
    <row r="24" spans="2:18" ht="21.9" customHeight="1" x14ac:dyDescent="0.3">
      <c r="B24" s="30"/>
      <c r="C24" s="31"/>
      <c r="D24" s="27"/>
      <c r="E24" s="27"/>
      <c r="F24" s="27"/>
      <c r="G24" s="27"/>
      <c r="H24" s="45"/>
      <c r="I24" s="45"/>
      <c r="J24" s="32"/>
      <c r="R24" s="16"/>
    </row>
    <row r="25" spans="2:18" ht="30" customHeight="1" thickBot="1" x14ac:dyDescent="0.35">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00000000000006" customHeight="1" x14ac:dyDescent="0.3">
      <c r="B26" s="143"/>
      <c r="C26" s="143"/>
      <c r="D26" s="143"/>
      <c r="E26" s="143"/>
      <c r="F26" s="143"/>
      <c r="G26" s="143"/>
      <c r="H26" s="143"/>
      <c r="I26" s="14"/>
      <c r="J26" s="115"/>
      <c r="K26" s="115"/>
      <c r="L26" s="115"/>
      <c r="M26" s="115"/>
      <c r="N26" s="115"/>
      <c r="O26" s="115"/>
      <c r="P26" s="115"/>
      <c r="Q26" s="115"/>
      <c r="R26" s="115"/>
    </row>
    <row r="27" spans="2:18" ht="15" customHeight="1" x14ac:dyDescent="0.3">
      <c r="B27" s="141" t="s">
        <v>124</v>
      </c>
      <c r="C27" s="141"/>
      <c r="D27" s="141"/>
      <c r="E27" s="141"/>
      <c r="F27" s="66"/>
      <c r="G27" s="66"/>
      <c r="H27" s="13" t="s">
        <v>0</v>
      </c>
      <c r="J27" s="139" t="s">
        <v>125</v>
      </c>
      <c r="K27" s="139"/>
      <c r="L27" s="139"/>
      <c r="M27" s="139"/>
      <c r="N27" s="139"/>
      <c r="Q27" s="13" t="s">
        <v>0</v>
      </c>
    </row>
    <row r="28" spans="2:18" x14ac:dyDescent="0.3">
      <c r="B28" s="142"/>
      <c r="C28" s="142"/>
      <c r="D28" s="142"/>
      <c r="E28" s="142"/>
      <c r="F28" s="66"/>
      <c r="G28" s="66"/>
      <c r="J28" s="140"/>
      <c r="K28" s="140"/>
      <c r="L28" s="140"/>
      <c r="M28" s="140"/>
      <c r="N28" s="140"/>
    </row>
    <row r="29" spans="2:18" x14ac:dyDescent="0.3">
      <c r="B29" s="14"/>
      <c r="C29" s="14"/>
      <c r="D29" s="14"/>
      <c r="E29" s="14"/>
      <c r="F29" s="14"/>
      <c r="G29" s="14"/>
      <c r="H29" s="14"/>
      <c r="I29" s="14"/>
      <c r="J29" s="14"/>
      <c r="K29" s="14"/>
    </row>
    <row r="30" spans="2:18" x14ac:dyDescent="0.3">
      <c r="B30" s="118" t="s">
        <v>157</v>
      </c>
      <c r="C30" s="118"/>
      <c r="D30" s="118"/>
      <c r="E30" s="118"/>
      <c r="F30" s="118"/>
      <c r="G30" s="118"/>
      <c r="H30" s="118"/>
    </row>
    <row r="31" spans="2:18" ht="15" customHeight="1" x14ac:dyDescent="0.3">
      <c r="B31" s="118"/>
      <c r="C31" s="118"/>
      <c r="D31" s="118"/>
      <c r="E31" s="118"/>
      <c r="F31" s="118"/>
      <c r="G31" s="118"/>
      <c r="H31" s="118"/>
      <c r="J31" s="114"/>
      <c r="K31" s="114"/>
      <c r="L31" s="114"/>
      <c r="M31" s="114"/>
      <c r="N31" s="114"/>
      <c r="O31" s="114"/>
      <c r="P31" s="114"/>
      <c r="Q31" s="114"/>
      <c r="R31" s="114"/>
    </row>
    <row r="32" spans="2:18" x14ac:dyDescent="0.3">
      <c r="B32" s="118"/>
      <c r="C32" s="118"/>
      <c r="D32" s="118"/>
      <c r="E32" s="118"/>
      <c r="F32" s="118"/>
      <c r="G32" s="118"/>
      <c r="H32" s="118"/>
      <c r="J32" s="115"/>
      <c r="K32" s="115"/>
      <c r="L32" s="115"/>
      <c r="M32" s="115"/>
      <c r="N32" s="115"/>
      <c r="O32" s="115"/>
      <c r="P32" s="115"/>
      <c r="Q32" s="115"/>
      <c r="R32" s="115"/>
    </row>
    <row r="33" spans="10:14" x14ac:dyDescent="0.3">
      <c r="J33" s="116" t="s">
        <v>158</v>
      </c>
      <c r="K33" s="117"/>
      <c r="L33" s="117"/>
      <c r="M33" s="117"/>
      <c r="N33" s="117"/>
    </row>
  </sheetData>
  <sheetProtection algorithmName="SHA-512" hashValue="a2GoUcnlaAk4Ce0PB3Xr2hs+1KocYbpnc7NwULPqRLe+tJ3mI+YkhIMK7Dhvg3p/sptBAuFG2nQoTr4wXpHhFQ==" saltValue="xUWHy0TGmptrY/QuQaBeMA==" spinCount="100000" sheet="1" selectLockedCells="1"/>
  <mergeCells count="31">
    <mergeCell ref="B2:R2"/>
    <mergeCell ref="C3:H3"/>
    <mergeCell ref="J3:K3"/>
    <mergeCell ref="M3:N3"/>
    <mergeCell ref="J4:K4"/>
    <mergeCell ref="M4:N4"/>
    <mergeCell ref="K8:R8"/>
    <mergeCell ref="B5:C5"/>
    <mergeCell ref="D5:H5"/>
    <mergeCell ref="M5:N5"/>
    <mergeCell ref="B7:R7"/>
    <mergeCell ref="M12:N12"/>
    <mergeCell ref="P12:Q12"/>
    <mergeCell ref="M13:N13"/>
    <mergeCell ref="P13:Q13"/>
    <mergeCell ref="M16:N16"/>
    <mergeCell ref="P16:Q16"/>
    <mergeCell ref="M17:N17"/>
    <mergeCell ref="P17:Q17"/>
    <mergeCell ref="M20:N20"/>
    <mergeCell ref="P20:Q20"/>
    <mergeCell ref="M21:N21"/>
    <mergeCell ref="P21:Q21"/>
    <mergeCell ref="J33:N33"/>
    <mergeCell ref="B30:H32"/>
    <mergeCell ref="B25:L25"/>
    <mergeCell ref="B26:H26"/>
    <mergeCell ref="J26:R26"/>
    <mergeCell ref="B27:E28"/>
    <mergeCell ref="J27:N28"/>
    <mergeCell ref="J31:R32"/>
  </mergeCells>
  <dataValidations count="2">
    <dataValidation type="list" allowBlank="1" showErrorMessage="1" errorTitle="Invalid Time Increment" error="Please select a valid time increment in the 15 minute interval that is closest to the actual time in or time out." sqref="H24:I24" xr:uid="{00000000-0002-0000-0C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G24 D9:I23" xr:uid="{00000000-0002-0000-0C00-000001000000}">
      <formula1>Valid_Time_Increments</formula1>
    </dataValidation>
  </dataValidations>
  <pageMargins left="0.7" right="0.7" top="0.75" bottom="0.75" header="0.3" footer="0.3"/>
  <pageSetup scale="6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32"/>
  <sheetViews>
    <sheetView topLeftCell="A2" workbookViewId="0">
      <selection activeCell="D6" sqref="D6"/>
    </sheetView>
  </sheetViews>
  <sheetFormatPr defaultColWidth="9.109375" defaultRowHeight="15.6" x14ac:dyDescent="0.3"/>
  <cols>
    <col min="1" max="1" width="2.33203125" style="4" customWidth="1"/>
    <col min="2" max="2" width="12" style="3" bestFit="1" customWidth="1"/>
    <col min="3" max="3" width="14.6640625" style="4" customWidth="1"/>
    <col min="4" max="9" width="13.6640625" style="4" customWidth="1"/>
    <col min="10" max="10" width="22.109375" style="4" bestFit="1" customWidth="1"/>
    <col min="11" max="11" width="3.109375" style="4" customWidth="1"/>
    <col min="12" max="12" width="8.109375" style="4" customWidth="1"/>
    <col min="13" max="13" width="19"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7.25" customHeight="1" thickBot="1" x14ac:dyDescent="0.35">
      <c r="B4" s="10"/>
      <c r="C4" s="11"/>
      <c r="D4" s="12"/>
      <c r="E4" s="12"/>
      <c r="F4" s="12"/>
      <c r="G4" s="12"/>
      <c r="H4" s="12"/>
      <c r="I4" s="13"/>
      <c r="J4" s="119"/>
      <c r="K4" s="119"/>
      <c r="L4" s="23"/>
      <c r="M4" s="137"/>
      <c r="N4" s="137"/>
      <c r="O4" s="14"/>
      <c r="P4" s="15" t="s">
        <v>24</v>
      </c>
      <c r="Q4" s="69" t="s">
        <v>36</v>
      </c>
      <c r="R4" s="16"/>
    </row>
    <row r="5" spans="2:2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45853</v>
      </c>
      <c r="R5" s="16"/>
      <c r="T5" s="15" t="s">
        <v>26</v>
      </c>
      <c r="U5" s="68">
        <v>45869</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28"/>
      <c r="C7" s="129"/>
      <c r="D7" s="129"/>
      <c r="E7" s="129"/>
      <c r="F7" s="129"/>
      <c r="G7" s="129"/>
      <c r="H7" s="129"/>
      <c r="I7" s="129"/>
      <c r="J7" s="129"/>
      <c r="K7" s="129"/>
      <c r="L7" s="129"/>
      <c r="M7" s="129"/>
      <c r="N7" s="129"/>
      <c r="O7" s="129"/>
      <c r="P7" s="129"/>
      <c r="Q7" s="129"/>
      <c r="R7" s="130"/>
    </row>
    <row r="8" spans="2:21" ht="27.75" customHeight="1"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 customHeight="1" x14ac:dyDescent="0.3">
      <c r="B9" s="36">
        <f>U5-DAY(U5)+1</f>
        <v>45839</v>
      </c>
      <c r="C9" s="37">
        <f>WEEKNUM(B9)</f>
        <v>27</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45840</v>
      </c>
      <c r="C10" s="41">
        <f t="shared" ref="C10:C22" si="0">WEEKNUM(B10)</f>
        <v>27</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45841</v>
      </c>
      <c r="C11" s="41">
        <f t="shared" si="0"/>
        <v>27</v>
      </c>
      <c r="D11" s="27"/>
      <c r="E11" s="27"/>
      <c r="F11" s="27"/>
      <c r="G11" s="27"/>
      <c r="H11" s="27"/>
      <c r="I11" s="27"/>
      <c r="J11" s="38">
        <f t="shared" si="1"/>
        <v>0</v>
      </c>
      <c r="L11" s="43">
        <v>27</v>
      </c>
      <c r="M11" s="124" t="s">
        <v>106</v>
      </c>
      <c r="N11" s="125"/>
      <c r="P11" s="124" t="s">
        <v>51</v>
      </c>
      <c r="Q11" s="125"/>
      <c r="R11" s="16"/>
    </row>
    <row r="12" spans="2:21" ht="21.9" customHeight="1" thickBot="1" x14ac:dyDescent="0.35">
      <c r="B12" s="25">
        <f t="shared" si="2"/>
        <v>45842</v>
      </c>
      <c r="C12" s="41">
        <f t="shared" si="0"/>
        <v>27</v>
      </c>
      <c r="D12" s="27"/>
      <c r="E12" s="27"/>
      <c r="F12" s="27"/>
      <c r="G12" s="27"/>
      <c r="H12" s="27"/>
      <c r="I12" s="27"/>
      <c r="J12" s="38">
        <f t="shared" si="1"/>
        <v>0</v>
      </c>
      <c r="L12" s="53">
        <f>SUMIFS($J$9:$J$24,$C$9:$C$24,27)</f>
        <v>0</v>
      </c>
      <c r="M12" s="126">
        <f>L12-P12</f>
        <v>0</v>
      </c>
      <c r="N12" s="127"/>
      <c r="P12" s="126">
        <f>IF('June - 2'!L21+L12&gt;40, L12+'June - 2'!L21-40-'June - 2'!P21:Q21,0)</f>
        <v>0</v>
      </c>
      <c r="Q12" s="127"/>
      <c r="R12" s="16"/>
    </row>
    <row r="13" spans="2:21" ht="21.9" customHeight="1" x14ac:dyDescent="0.3">
      <c r="B13" s="25">
        <f t="shared" si="2"/>
        <v>45843</v>
      </c>
      <c r="C13" s="41">
        <f t="shared" si="0"/>
        <v>27</v>
      </c>
      <c r="D13" s="27"/>
      <c r="E13" s="27"/>
      <c r="F13" s="27"/>
      <c r="G13" s="27"/>
      <c r="H13" s="27"/>
      <c r="I13" s="27"/>
      <c r="J13" s="38">
        <f t="shared" si="1"/>
        <v>0</v>
      </c>
      <c r="R13" s="16"/>
    </row>
    <row r="14" spans="2:21" ht="21.9" customHeight="1" thickBot="1" x14ac:dyDescent="0.35">
      <c r="B14" s="25">
        <f t="shared" si="2"/>
        <v>45844</v>
      </c>
      <c r="C14" s="41">
        <f t="shared" si="0"/>
        <v>28</v>
      </c>
      <c r="D14" s="27"/>
      <c r="E14" s="27"/>
      <c r="F14" s="27"/>
      <c r="G14" s="27"/>
      <c r="H14" s="27"/>
      <c r="I14" s="27"/>
      <c r="J14" s="38">
        <f t="shared" si="1"/>
        <v>0</v>
      </c>
      <c r="R14" s="16"/>
    </row>
    <row r="15" spans="2:21" ht="21.9" customHeight="1" thickBot="1" x14ac:dyDescent="0.35">
      <c r="B15" s="25">
        <f t="shared" si="2"/>
        <v>45845</v>
      </c>
      <c r="C15" s="41">
        <f t="shared" si="0"/>
        <v>28</v>
      </c>
      <c r="D15" s="27"/>
      <c r="E15" s="27"/>
      <c r="F15" s="27"/>
      <c r="G15" s="27"/>
      <c r="H15" s="27"/>
      <c r="I15" s="27"/>
      <c r="J15" s="38">
        <f t="shared" si="1"/>
        <v>0</v>
      </c>
      <c r="L15" s="43">
        <v>28</v>
      </c>
      <c r="M15" s="133" t="s">
        <v>107</v>
      </c>
      <c r="N15" s="134"/>
      <c r="P15" s="133" t="s">
        <v>52</v>
      </c>
      <c r="Q15" s="134"/>
      <c r="R15" s="16"/>
    </row>
    <row r="16" spans="2:21" ht="21.9" customHeight="1" thickBot="1" x14ac:dyDescent="0.35">
      <c r="B16" s="25">
        <f t="shared" si="2"/>
        <v>45846</v>
      </c>
      <c r="C16" s="41">
        <f t="shared" si="0"/>
        <v>28</v>
      </c>
      <c r="D16" s="27"/>
      <c r="E16" s="27"/>
      <c r="F16" s="27"/>
      <c r="G16" s="27"/>
      <c r="H16" s="27"/>
      <c r="I16" s="27"/>
      <c r="J16" s="38">
        <f t="shared" si="1"/>
        <v>0</v>
      </c>
      <c r="L16" s="53">
        <f>SUMIFS($J$9:$J$23,$C$9:$C$23,28)</f>
        <v>0</v>
      </c>
      <c r="M16" s="126">
        <f>L16-P16</f>
        <v>0</v>
      </c>
      <c r="N16" s="127"/>
      <c r="P16" s="126">
        <f>IF(L16&gt;40,L16-40,0)</f>
        <v>0</v>
      </c>
      <c r="Q16" s="127"/>
      <c r="R16" s="16"/>
    </row>
    <row r="17" spans="2:18" ht="21.9" customHeight="1" x14ac:dyDescent="0.3">
      <c r="B17" s="25">
        <f t="shared" si="2"/>
        <v>45847</v>
      </c>
      <c r="C17" s="41">
        <f t="shared" si="0"/>
        <v>28</v>
      </c>
      <c r="D17" s="27"/>
      <c r="E17" s="27"/>
      <c r="F17" s="27"/>
      <c r="G17" s="27"/>
      <c r="H17" s="27"/>
      <c r="I17" s="27"/>
      <c r="J17" s="38">
        <f t="shared" si="1"/>
        <v>0</v>
      </c>
      <c r="O17" s="29"/>
      <c r="R17" s="16"/>
    </row>
    <row r="18" spans="2:18" ht="21.9" customHeight="1" thickBot="1" x14ac:dyDescent="0.35">
      <c r="B18" s="25">
        <f t="shared" si="2"/>
        <v>45848</v>
      </c>
      <c r="C18" s="41">
        <f t="shared" si="0"/>
        <v>28</v>
      </c>
      <c r="D18" s="27"/>
      <c r="E18" s="27"/>
      <c r="F18" s="27"/>
      <c r="G18" s="27"/>
      <c r="H18" s="27"/>
      <c r="I18" s="27"/>
      <c r="J18" s="38">
        <f t="shared" si="1"/>
        <v>0</v>
      </c>
      <c r="O18" s="29"/>
      <c r="R18" s="16"/>
    </row>
    <row r="19" spans="2:18" ht="21.9" customHeight="1" thickBot="1" x14ac:dyDescent="0.35">
      <c r="B19" s="25">
        <f t="shared" si="2"/>
        <v>45849</v>
      </c>
      <c r="C19" s="41">
        <f t="shared" si="0"/>
        <v>28</v>
      </c>
      <c r="D19" s="27"/>
      <c r="E19" s="27"/>
      <c r="F19" s="27"/>
      <c r="G19" s="27"/>
      <c r="H19" s="27"/>
      <c r="I19" s="27"/>
      <c r="J19" s="38">
        <f t="shared" si="1"/>
        <v>0</v>
      </c>
      <c r="L19" s="43">
        <v>29</v>
      </c>
      <c r="M19" s="133" t="s">
        <v>108</v>
      </c>
      <c r="N19" s="134"/>
      <c r="P19" s="133" t="s">
        <v>53</v>
      </c>
      <c r="Q19" s="134"/>
      <c r="R19" s="16"/>
    </row>
    <row r="20" spans="2:18" ht="21.9" customHeight="1" thickBot="1" x14ac:dyDescent="0.35">
      <c r="B20" s="25">
        <f t="shared" si="2"/>
        <v>45850</v>
      </c>
      <c r="C20" s="41">
        <f t="shared" si="0"/>
        <v>28</v>
      </c>
      <c r="D20" s="27"/>
      <c r="E20" s="27"/>
      <c r="F20" s="27"/>
      <c r="G20" s="27"/>
      <c r="H20" s="27"/>
      <c r="I20" s="27"/>
      <c r="J20" s="38">
        <f t="shared" si="1"/>
        <v>0</v>
      </c>
      <c r="L20" s="53">
        <f>SUMIFS($J$9:$J$23,$C$9:$C$23,29)</f>
        <v>0</v>
      </c>
      <c r="M20" s="126">
        <f>L20-P20</f>
        <v>0</v>
      </c>
      <c r="N20" s="127"/>
      <c r="P20" s="126">
        <f>IF(L20&gt;40,L20-40,0)</f>
        <v>0</v>
      </c>
      <c r="Q20" s="127"/>
      <c r="R20" s="16"/>
    </row>
    <row r="21" spans="2:18" ht="21.9" customHeight="1" x14ac:dyDescent="0.3">
      <c r="B21" s="25">
        <f t="shared" si="2"/>
        <v>45851</v>
      </c>
      <c r="C21" s="41">
        <f t="shared" si="0"/>
        <v>29</v>
      </c>
      <c r="D21" s="27"/>
      <c r="E21" s="27"/>
      <c r="F21" s="27"/>
      <c r="G21" s="27"/>
      <c r="H21" s="27"/>
      <c r="I21" s="27"/>
      <c r="J21" s="38">
        <f t="shared" si="1"/>
        <v>0</v>
      </c>
      <c r="R21" s="16"/>
    </row>
    <row r="22" spans="2:18" ht="21.9" customHeight="1" x14ac:dyDescent="0.3">
      <c r="B22" s="25">
        <f t="shared" si="2"/>
        <v>45852</v>
      </c>
      <c r="C22" s="41">
        <f t="shared" si="0"/>
        <v>29</v>
      </c>
      <c r="D22" s="27"/>
      <c r="E22" s="27"/>
      <c r="F22" s="27"/>
      <c r="G22" s="27"/>
      <c r="H22" s="27"/>
      <c r="I22" s="27"/>
      <c r="J22" s="38">
        <f t="shared" si="1"/>
        <v>0</v>
      </c>
      <c r="R22" s="16"/>
    </row>
    <row r="23" spans="2:18" ht="21.9" customHeight="1" x14ac:dyDescent="0.3">
      <c r="B23" s="30">
        <f t="shared" si="2"/>
        <v>45853</v>
      </c>
      <c r="C23" s="31">
        <f>WEEKNUM(B23)</f>
        <v>29</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28" spans="2:18" x14ac:dyDescent="0.3">
      <c r="B28" s="4"/>
    </row>
    <row r="29" spans="2:18" x14ac:dyDescent="0.3">
      <c r="B29" s="4"/>
    </row>
    <row r="30" spans="2:18" ht="15" customHeight="1"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B32" s="118"/>
      <c r="C32" s="118"/>
      <c r="D32" s="118"/>
      <c r="E32" s="118"/>
      <c r="F32" s="118"/>
      <c r="G32" s="118"/>
      <c r="H32" s="118"/>
      <c r="J32" s="116" t="s">
        <v>158</v>
      </c>
      <c r="K32" s="117"/>
      <c r="L32" s="117"/>
      <c r="M32" s="117"/>
      <c r="N32" s="117"/>
    </row>
  </sheetData>
  <sheetProtection algorithmName="SHA-512" hashValue="9LAzCmz2WsZTYWIQUeLgvCbWofDwI2rJ1KYOsSzaHD0Ik8GhLnMktKR1rtH4p6zl46HlLl99l+iaoqRVUJu4hg==" saltValue="AJtnq8Qipa0K6fZaLd5opg==" spinCount="100000" sheet="1" selectLockedCells="1"/>
  <mergeCells count="31">
    <mergeCell ref="B2:R2"/>
    <mergeCell ref="C3:H3"/>
    <mergeCell ref="J3:K3"/>
    <mergeCell ref="J4:K4"/>
    <mergeCell ref="P19:Q19"/>
    <mergeCell ref="M19:N19"/>
    <mergeCell ref="P16:Q16"/>
    <mergeCell ref="B7:R7"/>
    <mergeCell ref="B5:C5"/>
    <mergeCell ref="D5:H5"/>
    <mergeCell ref="P15:Q15"/>
    <mergeCell ref="P12:Q12"/>
    <mergeCell ref="M3:N3"/>
    <mergeCell ref="M4:N4"/>
    <mergeCell ref="M5:N5"/>
    <mergeCell ref="P20:Q20"/>
    <mergeCell ref="K8:R8"/>
    <mergeCell ref="P11:Q11"/>
    <mergeCell ref="M11:N11"/>
    <mergeCell ref="M12:N12"/>
    <mergeCell ref="M15:N15"/>
    <mergeCell ref="M16:N16"/>
    <mergeCell ref="M20:N20"/>
    <mergeCell ref="B24:L24"/>
    <mergeCell ref="B30:H32"/>
    <mergeCell ref="J26:N27"/>
    <mergeCell ref="B25:H25"/>
    <mergeCell ref="J25:R25"/>
    <mergeCell ref="B26:E27"/>
    <mergeCell ref="J30:R31"/>
    <mergeCell ref="J32:N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D00-000000000000}">
      <formula1>Valid_Time_Increments</formula1>
    </dataValidation>
  </dataValidations>
  <pageMargins left="0.7" right="0.7" top="0.75" bottom="0.75" header="0.3" footer="0.3"/>
  <pageSetup scale="6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W33"/>
  <sheetViews>
    <sheetView workbookViewId="0">
      <selection activeCell="D6" sqref="D6"/>
    </sheetView>
  </sheetViews>
  <sheetFormatPr defaultColWidth="9.109375" defaultRowHeight="15.6" x14ac:dyDescent="0.3"/>
  <cols>
    <col min="1" max="1" width="2.33203125" style="4" customWidth="1"/>
    <col min="2" max="2" width="12" style="3" bestFit="1" customWidth="1"/>
    <col min="3" max="9" width="13.6640625" style="4" customWidth="1"/>
    <col min="10" max="10" width="22.109375" style="4" bestFit="1" customWidth="1"/>
    <col min="11" max="11" width="4.44140625" style="4" customWidth="1"/>
    <col min="12" max="12" width="7.33203125" style="4" customWidth="1"/>
    <col min="13" max="13" width="19"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3" width="9.109375" style="4" customWidth="1"/>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1" t="s">
        <v>150</v>
      </c>
      <c r="C2" s="92"/>
      <c r="D2" s="92"/>
      <c r="E2" s="92"/>
      <c r="F2" s="92"/>
      <c r="G2" s="92"/>
      <c r="H2" s="92"/>
      <c r="I2" s="92"/>
      <c r="J2" s="92"/>
      <c r="K2" s="92"/>
      <c r="L2" s="92"/>
      <c r="M2" s="92"/>
      <c r="N2" s="92"/>
      <c r="O2" s="92"/>
      <c r="P2" s="92"/>
      <c r="Q2" s="92"/>
      <c r="R2" s="93"/>
    </row>
    <row r="3" spans="2:23"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7.25" customHeight="1" thickBot="1" x14ac:dyDescent="0.35">
      <c r="B4" s="10"/>
      <c r="C4" s="11"/>
      <c r="D4" s="12"/>
      <c r="E4" s="12"/>
      <c r="F4" s="12"/>
      <c r="G4" s="12"/>
      <c r="H4" s="12"/>
      <c r="I4" s="13"/>
      <c r="J4" s="119"/>
      <c r="K4" s="119"/>
      <c r="L4" s="23"/>
      <c r="M4" s="137"/>
      <c r="N4" s="137"/>
      <c r="O4" s="14"/>
      <c r="P4" s="15" t="s">
        <v>24</v>
      </c>
      <c r="Q4" s="69" t="s">
        <v>36</v>
      </c>
      <c r="R4" s="16"/>
    </row>
    <row r="5" spans="2:23"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45869</v>
      </c>
      <c r="R5" s="16"/>
      <c r="T5" s="15" t="s">
        <v>26</v>
      </c>
      <c r="U5" s="68">
        <v>45869</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28"/>
      <c r="C7" s="129"/>
      <c r="D7" s="129"/>
      <c r="E7" s="129"/>
      <c r="F7" s="129"/>
      <c r="G7" s="129"/>
      <c r="H7" s="129"/>
      <c r="I7" s="129"/>
      <c r="J7" s="129"/>
      <c r="K7" s="129"/>
      <c r="L7" s="129"/>
      <c r="M7" s="129"/>
      <c r="N7" s="129"/>
      <c r="O7" s="129"/>
      <c r="P7" s="129"/>
      <c r="Q7" s="129"/>
      <c r="R7" s="130"/>
    </row>
    <row r="8" spans="2:23" ht="16.2"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 customHeight="1" x14ac:dyDescent="0.3">
      <c r="B9" s="25">
        <f>July!B23+1</f>
        <v>45854</v>
      </c>
      <c r="C9" s="26">
        <f t="shared" ref="C9:C24" si="0">WEEKNUM(B9)</f>
        <v>29</v>
      </c>
      <c r="D9" s="27"/>
      <c r="E9" s="27"/>
      <c r="F9" s="27"/>
      <c r="G9" s="27"/>
      <c r="H9" s="27"/>
      <c r="I9" s="27"/>
      <c r="J9" s="28">
        <f>IF((OR(E9="",D9="")),0,((E9-D9+IF((E9&lt; D9),1,0))*24) ) + IF((OR(G9="",F9="")),0,((G9-F9+IF((G9&lt; F9),1,0))*24) ) +  IF((OR(I9="",H9="")),0,((I9-H9+IF((I9&lt; H9),1,0))*24) )</f>
        <v>0</v>
      </c>
      <c r="O9" s="29"/>
      <c r="R9" s="16"/>
    </row>
    <row r="10" spans="2:23" ht="21.9" customHeight="1" x14ac:dyDescent="0.3">
      <c r="B10" s="25">
        <f>(B9)+1</f>
        <v>45855</v>
      </c>
      <c r="C10" s="26">
        <f t="shared" si="0"/>
        <v>29</v>
      </c>
      <c r="D10" s="27"/>
      <c r="E10" s="27"/>
      <c r="F10" s="27"/>
      <c r="G10" s="27"/>
      <c r="H10" s="27"/>
      <c r="I10" s="27"/>
      <c r="J10" s="28">
        <f t="shared" ref="J10:J24" si="1">IF((OR(E10="",D10="")),0,((E10-D10+IF((E10&lt; D10),1,0))*24) ) + IF((OR(G10="",F10="")),0,((G10-F10+IF((G10&lt; F10),1,0))*24) ) +  IF((OR(I10="",H10="")),0,((I10-H10+IF((I10&lt; H10),1,0))*24) )</f>
        <v>0</v>
      </c>
      <c r="R10" s="16"/>
    </row>
    <row r="11" spans="2:23" ht="21.9" customHeight="1" thickBot="1" x14ac:dyDescent="0.35">
      <c r="B11" s="25">
        <f>(B10)+1</f>
        <v>45856</v>
      </c>
      <c r="C11" s="26">
        <f t="shared" si="0"/>
        <v>29</v>
      </c>
      <c r="D11" s="27"/>
      <c r="E11" s="27"/>
      <c r="F11" s="27"/>
      <c r="G11" s="27"/>
      <c r="H11" s="27"/>
      <c r="I11" s="27"/>
      <c r="J11" s="28">
        <f t="shared" si="1"/>
        <v>0</v>
      </c>
      <c r="R11" s="16"/>
    </row>
    <row r="12" spans="2:23" ht="21.9" customHeight="1" thickBot="1" x14ac:dyDescent="0.35">
      <c r="B12" s="25">
        <f t="shared" ref="B12:B24" si="2">(B11)+1</f>
        <v>45857</v>
      </c>
      <c r="C12" s="26">
        <f t="shared" si="0"/>
        <v>29</v>
      </c>
      <c r="D12" s="27"/>
      <c r="E12" s="27"/>
      <c r="F12" s="27"/>
      <c r="G12" s="27"/>
      <c r="H12" s="27"/>
      <c r="I12" s="27"/>
      <c r="J12" s="28">
        <f t="shared" si="1"/>
        <v>0</v>
      </c>
      <c r="L12" s="43">
        <v>29</v>
      </c>
      <c r="M12" s="133" t="s">
        <v>108</v>
      </c>
      <c r="N12" s="134"/>
      <c r="P12" s="133" t="s">
        <v>53</v>
      </c>
      <c r="Q12" s="134"/>
      <c r="R12" s="16"/>
    </row>
    <row r="13" spans="2:23" ht="21.9" customHeight="1" thickBot="1" x14ac:dyDescent="0.35">
      <c r="B13" s="25">
        <f t="shared" si="2"/>
        <v>45858</v>
      </c>
      <c r="C13" s="26">
        <f t="shared" si="0"/>
        <v>30</v>
      </c>
      <c r="D13" s="27"/>
      <c r="E13" s="27"/>
      <c r="F13" s="27"/>
      <c r="G13" s="27"/>
      <c r="H13" s="27"/>
      <c r="I13" s="27"/>
      <c r="J13" s="28">
        <f t="shared" si="1"/>
        <v>0</v>
      </c>
      <c r="L13" s="53">
        <f>SUMIFS($J$9:$J$24,$C$9:$C$24,29)</f>
        <v>0</v>
      </c>
      <c r="M13" s="126">
        <f>L13-P13</f>
        <v>0</v>
      </c>
      <c r="N13" s="127"/>
      <c r="P13" s="126">
        <f>IF(July!L20+L13&gt;40, L13+July!L20-40-July!P20:Q20,0)</f>
        <v>0</v>
      </c>
      <c r="Q13" s="127"/>
      <c r="R13" s="16"/>
    </row>
    <row r="14" spans="2:23" ht="21.9" customHeight="1" x14ac:dyDescent="0.3">
      <c r="B14" s="25">
        <f t="shared" si="2"/>
        <v>45859</v>
      </c>
      <c r="C14" s="26">
        <f t="shared" si="0"/>
        <v>30</v>
      </c>
      <c r="D14" s="27"/>
      <c r="E14" s="27"/>
      <c r="F14" s="27"/>
      <c r="G14" s="27"/>
      <c r="H14" s="27"/>
      <c r="I14" s="27"/>
      <c r="J14" s="28">
        <f t="shared" si="1"/>
        <v>0</v>
      </c>
      <c r="R14" s="16"/>
    </row>
    <row r="15" spans="2:23" ht="21.9" customHeight="1" thickBot="1" x14ac:dyDescent="0.35">
      <c r="B15" s="25">
        <f t="shared" si="2"/>
        <v>45860</v>
      </c>
      <c r="C15" s="26">
        <f t="shared" si="0"/>
        <v>30</v>
      </c>
      <c r="D15" s="27"/>
      <c r="E15" s="27"/>
      <c r="F15" s="27"/>
      <c r="G15" s="27"/>
      <c r="H15" s="27"/>
      <c r="I15" s="27"/>
      <c r="J15" s="28">
        <f t="shared" si="1"/>
        <v>0</v>
      </c>
      <c r="R15" s="16"/>
    </row>
    <row r="16" spans="2:23" ht="21.9" customHeight="1" thickBot="1" x14ac:dyDescent="0.35">
      <c r="B16" s="25">
        <f t="shared" si="2"/>
        <v>45861</v>
      </c>
      <c r="C16" s="26">
        <f t="shared" si="0"/>
        <v>30</v>
      </c>
      <c r="D16" s="27"/>
      <c r="E16" s="27"/>
      <c r="F16" s="27"/>
      <c r="G16" s="27"/>
      <c r="H16" s="27"/>
      <c r="I16" s="27"/>
      <c r="J16" s="28">
        <f t="shared" si="1"/>
        <v>0</v>
      </c>
      <c r="L16" s="43">
        <v>30</v>
      </c>
      <c r="M16" s="124" t="s">
        <v>109</v>
      </c>
      <c r="N16" s="125"/>
      <c r="O16" s="29"/>
      <c r="P16" s="124" t="s">
        <v>54</v>
      </c>
      <c r="Q16" s="125"/>
      <c r="R16" s="16"/>
    </row>
    <row r="17" spans="2:18" ht="21.9" customHeight="1" thickBot="1" x14ac:dyDescent="0.35">
      <c r="B17" s="25">
        <f t="shared" si="2"/>
        <v>45862</v>
      </c>
      <c r="C17" s="26">
        <f t="shared" si="0"/>
        <v>30</v>
      </c>
      <c r="D17" s="27"/>
      <c r="E17" s="27"/>
      <c r="F17" s="27"/>
      <c r="G17" s="27"/>
      <c r="H17" s="27"/>
      <c r="I17" s="27"/>
      <c r="J17" s="28">
        <f t="shared" si="1"/>
        <v>0</v>
      </c>
      <c r="L17" s="53">
        <f>SUMIFS($J$8:$J$24,$C$8:$C$24,30)</f>
        <v>0</v>
      </c>
      <c r="M17" s="126">
        <f>L17-P17</f>
        <v>0</v>
      </c>
      <c r="N17" s="127"/>
      <c r="O17" s="29"/>
      <c r="P17" s="126">
        <f>IF(L17&gt;40,L17-40,0)</f>
        <v>0</v>
      </c>
      <c r="Q17" s="127"/>
      <c r="R17" s="16"/>
    </row>
    <row r="18" spans="2:18" ht="21.9" customHeight="1" x14ac:dyDescent="0.3">
      <c r="B18" s="25">
        <f t="shared" si="2"/>
        <v>45863</v>
      </c>
      <c r="C18" s="26">
        <f t="shared" si="0"/>
        <v>30</v>
      </c>
      <c r="D18" s="27"/>
      <c r="E18" s="27"/>
      <c r="F18" s="27"/>
      <c r="G18" s="27"/>
      <c r="H18" s="27"/>
      <c r="I18" s="27"/>
      <c r="J18" s="28">
        <f t="shared" si="1"/>
        <v>0</v>
      </c>
      <c r="R18" s="16"/>
    </row>
    <row r="19" spans="2:18" ht="21.9" customHeight="1" thickBot="1" x14ac:dyDescent="0.35">
      <c r="B19" s="25">
        <f t="shared" si="2"/>
        <v>45864</v>
      </c>
      <c r="C19" s="26">
        <f t="shared" si="0"/>
        <v>30</v>
      </c>
      <c r="D19" s="27"/>
      <c r="E19" s="27"/>
      <c r="F19" s="27"/>
      <c r="G19" s="27"/>
      <c r="H19" s="27"/>
      <c r="I19" s="27"/>
      <c r="J19" s="28">
        <f t="shared" si="1"/>
        <v>0</v>
      </c>
      <c r="R19" s="16"/>
    </row>
    <row r="20" spans="2:18" ht="21.9" customHeight="1" thickBot="1" x14ac:dyDescent="0.35">
      <c r="B20" s="25">
        <f t="shared" si="2"/>
        <v>45865</v>
      </c>
      <c r="C20" s="26">
        <f t="shared" si="0"/>
        <v>31</v>
      </c>
      <c r="D20" s="27"/>
      <c r="E20" s="27"/>
      <c r="F20" s="27"/>
      <c r="G20" s="27"/>
      <c r="H20" s="27"/>
      <c r="I20" s="27"/>
      <c r="J20" s="28">
        <f t="shared" si="1"/>
        <v>0</v>
      </c>
      <c r="L20" s="43">
        <v>31</v>
      </c>
      <c r="M20" s="133" t="s">
        <v>110</v>
      </c>
      <c r="N20" s="134"/>
      <c r="O20" s="29"/>
      <c r="P20" s="133" t="s">
        <v>55</v>
      </c>
      <c r="Q20" s="134"/>
      <c r="R20" s="16"/>
    </row>
    <row r="21" spans="2:18" ht="21.9" customHeight="1" thickBot="1" x14ac:dyDescent="0.35">
      <c r="B21" s="25">
        <f t="shared" si="2"/>
        <v>45866</v>
      </c>
      <c r="C21" s="26">
        <f t="shared" si="0"/>
        <v>31</v>
      </c>
      <c r="D21" s="27"/>
      <c r="E21" s="27"/>
      <c r="F21" s="27"/>
      <c r="G21" s="27"/>
      <c r="H21" s="27"/>
      <c r="I21" s="27"/>
      <c r="J21" s="28">
        <f t="shared" si="1"/>
        <v>0</v>
      </c>
      <c r="L21" s="53">
        <f>SUMIFS($J$8:$J$24,$C$8:$C$24,31)</f>
        <v>0</v>
      </c>
      <c r="M21" s="126">
        <f>L21-P21</f>
        <v>0</v>
      </c>
      <c r="N21" s="127"/>
      <c r="O21" s="29"/>
      <c r="P21" s="126">
        <f>IF(L21&gt;40,L21-40,0)</f>
        <v>0</v>
      </c>
      <c r="Q21" s="127"/>
      <c r="R21" s="16"/>
    </row>
    <row r="22" spans="2:18" ht="21.9" customHeight="1" x14ac:dyDescent="0.3">
      <c r="B22" s="25">
        <f t="shared" si="2"/>
        <v>45867</v>
      </c>
      <c r="C22" s="26">
        <f t="shared" si="0"/>
        <v>31</v>
      </c>
      <c r="D22" s="27"/>
      <c r="E22" s="27"/>
      <c r="F22" s="27"/>
      <c r="G22" s="27"/>
      <c r="H22" s="27"/>
      <c r="I22" s="27"/>
      <c r="J22" s="28">
        <f t="shared" si="1"/>
        <v>0</v>
      </c>
      <c r="R22" s="16"/>
    </row>
    <row r="23" spans="2:18" ht="21.9" customHeight="1" x14ac:dyDescent="0.3">
      <c r="B23" s="25">
        <f t="shared" si="2"/>
        <v>45868</v>
      </c>
      <c r="C23" s="26">
        <f t="shared" si="0"/>
        <v>31</v>
      </c>
      <c r="D23" s="27"/>
      <c r="E23" s="27"/>
      <c r="F23" s="27"/>
      <c r="G23" s="27"/>
      <c r="H23" s="27"/>
      <c r="I23" s="27"/>
      <c r="J23" s="28">
        <f t="shared" si="1"/>
        <v>0</v>
      </c>
      <c r="L23" s="53"/>
      <c r="M23" s="53"/>
      <c r="N23" s="53"/>
      <c r="O23" s="29"/>
      <c r="P23" s="53"/>
      <c r="Q23" s="53"/>
      <c r="R23" s="16"/>
    </row>
    <row r="24" spans="2:18" ht="21.9" customHeight="1" x14ac:dyDescent="0.3">
      <c r="B24" s="30">
        <f t="shared" si="2"/>
        <v>45869</v>
      </c>
      <c r="C24" s="31">
        <f t="shared" si="0"/>
        <v>31</v>
      </c>
      <c r="D24" s="27"/>
      <c r="E24" s="27"/>
      <c r="F24" s="27"/>
      <c r="G24" s="27"/>
      <c r="H24" s="27"/>
      <c r="I24" s="27"/>
      <c r="J24" s="28">
        <f t="shared" si="1"/>
        <v>0</v>
      </c>
      <c r="R24" s="16"/>
    </row>
    <row r="25" spans="2:18" ht="30" customHeight="1" thickBot="1" x14ac:dyDescent="0.35">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00000000000006" customHeight="1" x14ac:dyDescent="0.3">
      <c r="B26" s="143"/>
      <c r="C26" s="143"/>
      <c r="D26" s="143"/>
      <c r="E26" s="143"/>
      <c r="F26" s="143"/>
      <c r="G26" s="143"/>
      <c r="H26" s="143"/>
      <c r="I26" s="14"/>
      <c r="J26" s="115"/>
      <c r="K26" s="115"/>
      <c r="L26" s="115"/>
      <c r="M26" s="115"/>
      <c r="N26" s="115"/>
      <c r="O26" s="115"/>
      <c r="P26" s="115"/>
      <c r="Q26" s="115"/>
      <c r="R26" s="115"/>
    </row>
    <row r="27" spans="2:18" ht="15" customHeight="1" x14ac:dyDescent="0.3">
      <c r="B27" s="141" t="s">
        <v>124</v>
      </c>
      <c r="C27" s="141"/>
      <c r="D27" s="141"/>
      <c r="E27" s="141"/>
      <c r="F27" s="66"/>
      <c r="G27" s="66"/>
      <c r="H27" s="13" t="s">
        <v>0</v>
      </c>
      <c r="J27" s="139" t="s">
        <v>125</v>
      </c>
      <c r="K27" s="139"/>
      <c r="L27" s="139"/>
      <c r="M27" s="139"/>
      <c r="N27" s="139"/>
      <c r="Q27" s="13" t="s">
        <v>0</v>
      </c>
    </row>
    <row r="28" spans="2:18" x14ac:dyDescent="0.3">
      <c r="B28" s="142"/>
      <c r="C28" s="142"/>
      <c r="D28" s="142"/>
      <c r="E28" s="142"/>
      <c r="F28" s="66"/>
      <c r="G28" s="66"/>
      <c r="J28" s="140"/>
      <c r="K28" s="140"/>
      <c r="L28" s="140"/>
      <c r="M28" s="140"/>
      <c r="N28" s="140"/>
    </row>
    <row r="29" spans="2:18" x14ac:dyDescent="0.3">
      <c r="B29" s="4"/>
    </row>
    <row r="30" spans="2:18" x14ac:dyDescent="0.3">
      <c r="B30" s="118" t="s">
        <v>157</v>
      </c>
      <c r="C30" s="118"/>
      <c r="D30" s="118"/>
      <c r="E30" s="118"/>
      <c r="F30" s="118"/>
      <c r="G30" s="118"/>
      <c r="H30" s="118"/>
    </row>
    <row r="31" spans="2:18" ht="15" customHeight="1" x14ac:dyDescent="0.3">
      <c r="B31" s="118"/>
      <c r="C31" s="118"/>
      <c r="D31" s="118"/>
      <c r="E31" s="118"/>
      <c r="F31" s="118"/>
      <c r="G31" s="118"/>
      <c r="H31" s="118"/>
      <c r="J31" s="114"/>
      <c r="K31" s="114"/>
      <c r="L31" s="114"/>
      <c r="M31" s="114"/>
      <c r="N31" s="114"/>
      <c r="O31" s="114"/>
      <c r="P31" s="114"/>
      <c r="Q31" s="114"/>
      <c r="R31" s="114"/>
    </row>
    <row r="32" spans="2:18" x14ac:dyDescent="0.3">
      <c r="B32" s="118"/>
      <c r="C32" s="118"/>
      <c r="D32" s="118"/>
      <c r="E32" s="118"/>
      <c r="F32" s="118"/>
      <c r="G32" s="118"/>
      <c r="H32" s="118"/>
      <c r="J32" s="115"/>
      <c r="K32" s="115"/>
      <c r="L32" s="115"/>
      <c r="M32" s="115"/>
      <c r="N32" s="115"/>
      <c r="O32" s="115"/>
      <c r="P32" s="115"/>
      <c r="Q32" s="115"/>
      <c r="R32" s="115"/>
    </row>
    <row r="33" spans="10:14" x14ac:dyDescent="0.3">
      <c r="J33" s="116" t="s">
        <v>158</v>
      </c>
      <c r="K33" s="117"/>
      <c r="L33" s="117"/>
      <c r="M33" s="117"/>
      <c r="N33" s="117"/>
    </row>
  </sheetData>
  <sheetProtection algorithmName="SHA-512" hashValue="eFUBq0nJGy43jW8Osi/DZl+UqcUtK86rrb8ReQ1qNjIm7KR+vU5lMgQZiDWCWW/PZEqnvsf5oeT+b/6B0MEOLQ==" saltValue="SxMOaukzpcvVxyk09470ug==" spinCount="100000" sheet="1" selectLockedCells="1"/>
  <mergeCells count="31">
    <mergeCell ref="M12:N12"/>
    <mergeCell ref="P12:Q12"/>
    <mergeCell ref="M16:N16"/>
    <mergeCell ref="P16:Q16"/>
    <mergeCell ref="M20:N20"/>
    <mergeCell ref="P20:Q20"/>
    <mergeCell ref="M17:N17"/>
    <mergeCell ref="P17:Q17"/>
    <mergeCell ref="M13:N13"/>
    <mergeCell ref="P13:Q13"/>
    <mergeCell ref="B5:C5"/>
    <mergeCell ref="D5:H5"/>
    <mergeCell ref="M5:N5"/>
    <mergeCell ref="K8:R8"/>
    <mergeCell ref="B2:R2"/>
    <mergeCell ref="C3:H3"/>
    <mergeCell ref="J3:K3"/>
    <mergeCell ref="M3:N3"/>
    <mergeCell ref="J4:K4"/>
    <mergeCell ref="M4:N4"/>
    <mergeCell ref="B7:R7"/>
    <mergeCell ref="P21:Q21"/>
    <mergeCell ref="M21:N21"/>
    <mergeCell ref="J33:N33"/>
    <mergeCell ref="B30:H32"/>
    <mergeCell ref="B25:L25"/>
    <mergeCell ref="B26:H26"/>
    <mergeCell ref="J26:R26"/>
    <mergeCell ref="B27:E28"/>
    <mergeCell ref="J27:N28"/>
    <mergeCell ref="J31:R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E00-000000000000}">
      <formula1>Valid_Time_Increments</formula1>
    </dataValidation>
  </dataValidations>
  <pageMargins left="0.7" right="0.7" top="0.75" bottom="0.75" header="0.3" footer="0.3"/>
  <pageSetup scale="6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U32"/>
  <sheetViews>
    <sheetView workbookViewId="0">
      <selection activeCell="D6" sqref="D6"/>
    </sheetView>
  </sheetViews>
  <sheetFormatPr defaultColWidth="9.109375" defaultRowHeight="15.6" x14ac:dyDescent="0.3"/>
  <cols>
    <col min="1" max="1" width="1.6640625" style="4" customWidth="1"/>
    <col min="2" max="2" width="11.6640625" style="3" customWidth="1"/>
    <col min="3" max="3" width="14.5546875" style="4" customWidth="1"/>
    <col min="4" max="9" width="13.6640625" style="4" customWidth="1"/>
    <col min="10" max="10" width="22.109375" style="4" bestFit="1" customWidth="1"/>
    <col min="11" max="11" width="3.44140625" style="4" customWidth="1"/>
    <col min="12" max="12" width="7.33203125" style="4" customWidth="1"/>
    <col min="13" max="13" width="19.1093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7.25" customHeight="1" thickBot="1" x14ac:dyDescent="0.35">
      <c r="B4" s="10"/>
      <c r="C4" s="11"/>
      <c r="D4" s="12"/>
      <c r="E4" s="12"/>
      <c r="F4" s="12"/>
      <c r="G4" s="12"/>
      <c r="H4" s="12"/>
      <c r="I4" s="13"/>
      <c r="J4" s="119"/>
      <c r="K4" s="119"/>
      <c r="L4" s="23"/>
      <c r="M4" s="137"/>
      <c r="N4" s="137"/>
      <c r="O4" s="14"/>
      <c r="P4" s="15" t="s">
        <v>24</v>
      </c>
      <c r="Q4" s="69" t="s">
        <v>37</v>
      </c>
      <c r="R4" s="16"/>
    </row>
    <row r="5" spans="2:2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45884</v>
      </c>
      <c r="R5" s="16"/>
      <c r="T5" s="15" t="s">
        <v>26</v>
      </c>
      <c r="U5" s="68">
        <v>45900</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28"/>
      <c r="C7" s="129"/>
      <c r="D7" s="129"/>
      <c r="E7" s="129"/>
      <c r="F7" s="129"/>
      <c r="G7" s="129"/>
      <c r="H7" s="129"/>
      <c r="I7" s="129"/>
      <c r="J7" s="129"/>
      <c r="K7" s="129"/>
      <c r="L7" s="129"/>
      <c r="M7" s="129"/>
      <c r="N7" s="129"/>
      <c r="O7" s="129"/>
      <c r="P7" s="129"/>
      <c r="Q7" s="129"/>
      <c r="R7" s="130"/>
    </row>
    <row r="8" spans="2:21" ht="31.5" customHeight="1"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 customHeight="1" x14ac:dyDescent="0.3">
      <c r="B9" s="36">
        <f>U5-DAY(U5)+1</f>
        <v>45870</v>
      </c>
      <c r="C9" s="37">
        <f>WEEKNUM(B9)</f>
        <v>31</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45871</v>
      </c>
      <c r="C10" s="41">
        <f t="shared" ref="C10:C22" si="0">WEEKNUM(B10)</f>
        <v>31</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45872</v>
      </c>
      <c r="C11" s="41">
        <f t="shared" si="0"/>
        <v>32</v>
      </c>
      <c r="D11" s="27"/>
      <c r="E11" s="27"/>
      <c r="F11" s="27"/>
      <c r="G11" s="27"/>
      <c r="H11" s="27"/>
      <c r="I11" s="27"/>
      <c r="J11" s="38">
        <f t="shared" si="1"/>
        <v>0</v>
      </c>
      <c r="L11" s="43">
        <v>31</v>
      </c>
      <c r="M11" s="133" t="s">
        <v>110</v>
      </c>
      <c r="N11" s="134"/>
      <c r="O11" s="29"/>
      <c r="P11" s="133" t="s">
        <v>55</v>
      </c>
      <c r="Q11" s="134"/>
      <c r="R11" s="16"/>
    </row>
    <row r="12" spans="2:21" ht="21.9" customHeight="1" thickBot="1" x14ac:dyDescent="0.35">
      <c r="B12" s="25">
        <f t="shared" si="2"/>
        <v>45873</v>
      </c>
      <c r="C12" s="41">
        <f t="shared" si="0"/>
        <v>32</v>
      </c>
      <c r="D12" s="27"/>
      <c r="E12" s="27"/>
      <c r="F12" s="27"/>
      <c r="G12" s="27"/>
      <c r="H12" s="27"/>
      <c r="I12" s="27"/>
      <c r="J12" s="38">
        <f t="shared" si="1"/>
        <v>0</v>
      </c>
      <c r="L12" s="53">
        <f>SUMIFS($J$9:$J$24,$C$9:$C$24,31)</f>
        <v>0</v>
      </c>
      <c r="M12" s="126">
        <f>L12-P12</f>
        <v>0</v>
      </c>
      <c r="N12" s="127"/>
      <c r="P12" s="126">
        <f>IF('July - 2'!L21+L12&gt;40, L12+'July - 2'!L21-40-'July - 2'!P21:Q21,0)</f>
        <v>0</v>
      </c>
      <c r="Q12" s="127"/>
      <c r="R12" s="16"/>
    </row>
    <row r="13" spans="2:21" ht="21.9" customHeight="1" x14ac:dyDescent="0.3">
      <c r="B13" s="25">
        <f t="shared" si="2"/>
        <v>45874</v>
      </c>
      <c r="C13" s="41">
        <f t="shared" si="0"/>
        <v>32</v>
      </c>
      <c r="D13" s="27"/>
      <c r="E13" s="27"/>
      <c r="F13" s="27"/>
      <c r="G13" s="27"/>
      <c r="H13" s="27"/>
      <c r="I13" s="27"/>
      <c r="J13" s="38">
        <f t="shared" si="1"/>
        <v>0</v>
      </c>
      <c r="R13" s="16"/>
    </row>
    <row r="14" spans="2:21" ht="21.9" customHeight="1" thickBot="1" x14ac:dyDescent="0.35">
      <c r="B14" s="25">
        <f t="shared" si="2"/>
        <v>45875</v>
      </c>
      <c r="C14" s="41">
        <f t="shared" si="0"/>
        <v>32</v>
      </c>
      <c r="D14" s="27"/>
      <c r="E14" s="27"/>
      <c r="F14" s="27"/>
      <c r="G14" s="27"/>
      <c r="H14" s="27"/>
      <c r="I14" s="27"/>
      <c r="J14" s="38">
        <f t="shared" si="1"/>
        <v>0</v>
      </c>
      <c r="R14" s="16"/>
    </row>
    <row r="15" spans="2:21" ht="21.9" customHeight="1" thickBot="1" x14ac:dyDescent="0.35">
      <c r="B15" s="25">
        <f t="shared" si="2"/>
        <v>45876</v>
      </c>
      <c r="C15" s="41">
        <f t="shared" si="0"/>
        <v>32</v>
      </c>
      <c r="D15" s="27"/>
      <c r="E15" s="27"/>
      <c r="F15" s="27"/>
      <c r="G15" s="27"/>
      <c r="H15" s="27"/>
      <c r="I15" s="27"/>
      <c r="J15" s="38">
        <f t="shared" si="1"/>
        <v>0</v>
      </c>
      <c r="L15" s="43">
        <v>32</v>
      </c>
      <c r="M15" s="124" t="s">
        <v>111</v>
      </c>
      <c r="N15" s="125"/>
      <c r="P15" s="124" t="s">
        <v>56</v>
      </c>
      <c r="Q15" s="125"/>
      <c r="R15" s="16"/>
    </row>
    <row r="16" spans="2:21" ht="21.9" customHeight="1" thickBot="1" x14ac:dyDescent="0.35">
      <c r="B16" s="25">
        <f t="shared" si="2"/>
        <v>45877</v>
      </c>
      <c r="C16" s="41">
        <f t="shared" si="0"/>
        <v>32</v>
      </c>
      <c r="D16" s="27"/>
      <c r="E16" s="27"/>
      <c r="F16" s="27"/>
      <c r="G16" s="27"/>
      <c r="H16" s="27"/>
      <c r="I16" s="27"/>
      <c r="J16" s="38">
        <f t="shared" si="1"/>
        <v>0</v>
      </c>
      <c r="L16" s="53">
        <f>SUMIFS($J$9:$J$24,$C$9:$C$24,32)</f>
        <v>0</v>
      </c>
      <c r="M16" s="126">
        <f>L16-P16</f>
        <v>0</v>
      </c>
      <c r="N16" s="127"/>
      <c r="P16" s="126">
        <f>IF(L16&gt;40,L16-40,0)</f>
        <v>0</v>
      </c>
      <c r="Q16" s="127"/>
      <c r="R16" s="16"/>
    </row>
    <row r="17" spans="2:18" ht="21.9" customHeight="1" x14ac:dyDescent="0.3">
      <c r="B17" s="25">
        <f t="shared" si="2"/>
        <v>45878</v>
      </c>
      <c r="C17" s="41">
        <f t="shared" si="0"/>
        <v>32</v>
      </c>
      <c r="D17" s="27"/>
      <c r="E17" s="27"/>
      <c r="F17" s="27"/>
      <c r="G17" s="27"/>
      <c r="H17" s="27"/>
      <c r="I17" s="27"/>
      <c r="J17" s="38">
        <f t="shared" si="1"/>
        <v>0</v>
      </c>
      <c r="O17" s="29"/>
      <c r="R17" s="16"/>
    </row>
    <row r="18" spans="2:18" ht="21.9" customHeight="1" thickBot="1" x14ac:dyDescent="0.35">
      <c r="B18" s="25">
        <f t="shared" si="2"/>
        <v>45879</v>
      </c>
      <c r="C18" s="41">
        <f t="shared" si="0"/>
        <v>33</v>
      </c>
      <c r="D18" s="27"/>
      <c r="E18" s="27"/>
      <c r="F18" s="27"/>
      <c r="G18" s="27"/>
      <c r="H18" s="27"/>
      <c r="I18" s="27"/>
      <c r="J18" s="38">
        <f t="shared" si="1"/>
        <v>0</v>
      </c>
      <c r="O18" s="29"/>
      <c r="R18" s="16"/>
    </row>
    <row r="19" spans="2:18" ht="21.9" customHeight="1" thickBot="1" x14ac:dyDescent="0.35">
      <c r="B19" s="25">
        <f t="shared" si="2"/>
        <v>45880</v>
      </c>
      <c r="C19" s="41">
        <f t="shared" si="0"/>
        <v>33</v>
      </c>
      <c r="D19" s="27"/>
      <c r="E19" s="27"/>
      <c r="F19" s="27"/>
      <c r="G19" s="27"/>
      <c r="H19" s="27"/>
      <c r="I19" s="27"/>
      <c r="J19" s="38">
        <f t="shared" si="1"/>
        <v>0</v>
      </c>
      <c r="L19" s="43">
        <v>33</v>
      </c>
      <c r="M19" s="133" t="s">
        <v>112</v>
      </c>
      <c r="N19" s="134"/>
      <c r="P19" s="133" t="s">
        <v>57</v>
      </c>
      <c r="Q19" s="134"/>
      <c r="R19" s="16"/>
    </row>
    <row r="20" spans="2:18" ht="21.9" customHeight="1" thickBot="1" x14ac:dyDescent="0.35">
      <c r="B20" s="25">
        <f t="shared" si="2"/>
        <v>45881</v>
      </c>
      <c r="C20" s="41">
        <f t="shared" si="0"/>
        <v>33</v>
      </c>
      <c r="D20" s="27"/>
      <c r="E20" s="27"/>
      <c r="F20" s="27"/>
      <c r="G20" s="27"/>
      <c r="H20" s="27"/>
      <c r="I20" s="27"/>
      <c r="J20" s="38">
        <f t="shared" si="1"/>
        <v>0</v>
      </c>
      <c r="L20" s="53">
        <f>SUMIFS($J$9:$J$23,$C$9:$C$23,33)</f>
        <v>0</v>
      </c>
      <c r="M20" s="126">
        <f>L20-P20</f>
        <v>0</v>
      </c>
      <c r="N20" s="127"/>
      <c r="P20" s="126">
        <f>IF(L20&gt;40,L20-40,0)</f>
        <v>0</v>
      </c>
      <c r="Q20" s="127"/>
      <c r="R20" s="16"/>
    </row>
    <row r="21" spans="2:18" ht="21.9" customHeight="1" x14ac:dyDescent="0.3">
      <c r="B21" s="25">
        <f t="shared" si="2"/>
        <v>45882</v>
      </c>
      <c r="C21" s="41">
        <f t="shared" si="0"/>
        <v>33</v>
      </c>
      <c r="D21" s="27"/>
      <c r="E21" s="27"/>
      <c r="F21" s="27"/>
      <c r="G21" s="27"/>
      <c r="H21" s="27"/>
      <c r="I21" s="27"/>
      <c r="J21" s="38">
        <f t="shared" si="1"/>
        <v>0</v>
      </c>
      <c r="R21" s="16"/>
    </row>
    <row r="22" spans="2:18" ht="21.9" customHeight="1" x14ac:dyDescent="0.3">
      <c r="B22" s="25">
        <f t="shared" si="2"/>
        <v>45883</v>
      </c>
      <c r="C22" s="41">
        <f t="shared" si="0"/>
        <v>33</v>
      </c>
      <c r="D22" s="27"/>
      <c r="E22" s="27"/>
      <c r="F22" s="27"/>
      <c r="G22" s="27"/>
      <c r="H22" s="27"/>
      <c r="I22" s="27"/>
      <c r="J22" s="38">
        <f t="shared" si="1"/>
        <v>0</v>
      </c>
      <c r="R22" s="16"/>
    </row>
    <row r="23" spans="2:18" ht="21.9" customHeight="1" x14ac:dyDescent="0.3">
      <c r="B23" s="30">
        <f t="shared" si="2"/>
        <v>45884</v>
      </c>
      <c r="C23" s="31">
        <f>WEEKNUM(B23)</f>
        <v>33</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28" spans="2:18" x14ac:dyDescent="0.3">
      <c r="B28" s="4"/>
    </row>
    <row r="29" spans="2:18" x14ac:dyDescent="0.3">
      <c r="B29" s="4"/>
    </row>
    <row r="30" spans="2:18" ht="15" customHeight="1"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B32" s="118"/>
      <c r="C32" s="118"/>
      <c r="D32" s="118"/>
      <c r="E32" s="118"/>
      <c r="F32" s="118"/>
      <c r="G32" s="118"/>
      <c r="H32" s="118"/>
      <c r="J32" s="116" t="s">
        <v>158</v>
      </c>
      <c r="K32" s="117"/>
      <c r="L32" s="117"/>
      <c r="M32" s="117"/>
      <c r="N32" s="117"/>
    </row>
  </sheetData>
  <sheetProtection algorithmName="SHA-512" hashValue="wNbH8KyBw5lrxz7uMmeu8EhcGhxLB3bH/LJS+vjhD/VYQ+ajvlds2DSltKjgqZ1HDLhbIxyNZdmVpK/IdXKUuw==" saltValue="coJu+r6ScB6JwuYuF+hAyQ==" spinCount="100000" sheet="1" selectLockedCells="1"/>
  <mergeCells count="31">
    <mergeCell ref="P12:Q12"/>
    <mergeCell ref="B2:R2"/>
    <mergeCell ref="C3:H3"/>
    <mergeCell ref="J3:K3"/>
    <mergeCell ref="J4:K4"/>
    <mergeCell ref="B5:C5"/>
    <mergeCell ref="D5:H5"/>
    <mergeCell ref="M3:N3"/>
    <mergeCell ref="M4:N4"/>
    <mergeCell ref="M5:N5"/>
    <mergeCell ref="B7:R7"/>
    <mergeCell ref="K8:R8"/>
    <mergeCell ref="P11:Q11"/>
    <mergeCell ref="M11:N11"/>
    <mergeCell ref="M12:N12"/>
    <mergeCell ref="J30:R31"/>
    <mergeCell ref="J32:N32"/>
    <mergeCell ref="B30:H32"/>
    <mergeCell ref="M15:N15"/>
    <mergeCell ref="M16:N16"/>
    <mergeCell ref="B26:E27"/>
    <mergeCell ref="J26:N27"/>
    <mergeCell ref="P19:Q19"/>
    <mergeCell ref="P20:Q20"/>
    <mergeCell ref="B24:L24"/>
    <mergeCell ref="B25:H25"/>
    <mergeCell ref="J25:R25"/>
    <mergeCell ref="M19:N19"/>
    <mergeCell ref="M20:N20"/>
    <mergeCell ref="P15:Q15"/>
    <mergeCell ref="P16:Q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F00-000000000000}">
      <formula1>Valid_Time_Increments</formula1>
    </dataValidation>
  </dataValidations>
  <pageMargins left="0.7" right="0.7" top="0.75" bottom="0.75" header="0.3" footer="0.3"/>
  <pageSetup scale="6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W33"/>
  <sheetViews>
    <sheetView topLeftCell="A2" workbookViewId="0">
      <selection activeCell="D6" sqref="D6"/>
    </sheetView>
  </sheetViews>
  <sheetFormatPr defaultColWidth="9.109375" defaultRowHeight="15.6" x14ac:dyDescent="0.3"/>
  <cols>
    <col min="1" max="1" width="1.6640625" style="4" customWidth="1"/>
    <col min="2" max="2" width="11.6640625" style="3" customWidth="1"/>
    <col min="3" max="3" width="14.88671875" style="4" customWidth="1"/>
    <col min="4" max="9" width="13.6640625" style="4" customWidth="1"/>
    <col min="10" max="10" width="22.109375" style="4" bestFit="1" customWidth="1"/>
    <col min="11" max="11" width="3.5546875" style="4" customWidth="1"/>
    <col min="12" max="12" width="7.33203125" style="4" customWidth="1"/>
    <col min="13" max="13" width="19.1093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1" t="s">
        <v>150</v>
      </c>
      <c r="C2" s="92"/>
      <c r="D2" s="92"/>
      <c r="E2" s="92"/>
      <c r="F2" s="92"/>
      <c r="G2" s="92"/>
      <c r="H2" s="92"/>
      <c r="I2" s="92"/>
      <c r="J2" s="92"/>
      <c r="K2" s="92"/>
      <c r="L2" s="92"/>
      <c r="M2" s="92"/>
      <c r="N2" s="92"/>
      <c r="O2" s="92"/>
      <c r="P2" s="92"/>
      <c r="Q2" s="92"/>
      <c r="R2" s="93"/>
    </row>
    <row r="3" spans="2:23"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7.25" customHeight="1" thickBot="1" x14ac:dyDescent="0.35">
      <c r="B4" s="10"/>
      <c r="C4" s="11"/>
      <c r="D4" s="12"/>
      <c r="E4" s="12"/>
      <c r="F4" s="12"/>
      <c r="G4" s="12"/>
      <c r="H4" s="12"/>
      <c r="I4" s="13"/>
      <c r="J4" s="119"/>
      <c r="K4" s="119"/>
      <c r="L4" s="23"/>
      <c r="M4" s="137"/>
      <c r="N4" s="137"/>
      <c r="O4" s="14"/>
      <c r="P4" s="15" t="s">
        <v>24</v>
      </c>
      <c r="Q4" s="69" t="s">
        <v>37</v>
      </c>
      <c r="R4" s="16"/>
    </row>
    <row r="5" spans="2:23"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45900</v>
      </c>
      <c r="R5" s="16"/>
      <c r="T5" s="15" t="s">
        <v>26</v>
      </c>
      <c r="U5" s="68">
        <v>45900</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28"/>
      <c r="C7" s="129"/>
      <c r="D7" s="129"/>
      <c r="E7" s="129"/>
      <c r="F7" s="129"/>
      <c r="G7" s="129"/>
      <c r="H7" s="129"/>
      <c r="I7" s="129"/>
      <c r="J7" s="129"/>
      <c r="K7" s="129"/>
      <c r="L7" s="129"/>
      <c r="M7" s="129"/>
      <c r="N7" s="129"/>
      <c r="O7" s="129"/>
      <c r="P7" s="129"/>
      <c r="Q7" s="129"/>
      <c r="R7" s="130"/>
    </row>
    <row r="8" spans="2:23" ht="30" customHeight="1"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 customHeight="1" thickBot="1" x14ac:dyDescent="0.35">
      <c r="B9" s="25">
        <f>August!B23+1</f>
        <v>45885</v>
      </c>
      <c r="C9" s="26">
        <f t="shared" ref="C9:C24" si="0">WEEKNUM(B9)</f>
        <v>33</v>
      </c>
      <c r="D9" s="27"/>
      <c r="E9" s="27"/>
      <c r="F9" s="27"/>
      <c r="G9" s="27"/>
      <c r="H9" s="27"/>
      <c r="I9" s="27"/>
      <c r="J9" s="28">
        <f>IF((OR(E9="",D9="")),0,((E9-D9+IF((E9&lt; D9),1,0))*24) ) + IF((OR(G9="",F9="")),0,((G9-F9+IF((G9&lt; F9),1,0))*24) ) +  IF((OR(I9="",H9="")),0,((I9-H9+IF((I9&lt; H9),1,0))*24) )</f>
        <v>0</v>
      </c>
      <c r="O9" s="29"/>
      <c r="R9" s="16"/>
    </row>
    <row r="10" spans="2:23" ht="21.9" customHeight="1" thickBot="1" x14ac:dyDescent="0.35">
      <c r="B10" s="25">
        <f>(B9)+1</f>
        <v>45886</v>
      </c>
      <c r="C10" s="26">
        <f t="shared" si="0"/>
        <v>34</v>
      </c>
      <c r="D10" s="27"/>
      <c r="E10" s="27"/>
      <c r="F10" s="27"/>
      <c r="G10" s="27"/>
      <c r="H10" s="27"/>
      <c r="I10" s="27"/>
      <c r="J10" s="28">
        <f t="shared" ref="J10:J24" si="1">IF((OR(E10="",D10="")),0,((E10-D10+IF((E10&lt; D10),1,0))*24) ) + IF((OR(G10="",F10="")),0,((G10-F10+IF((G10&lt; F10),1,0))*24) ) +  IF((OR(I10="",H10="")),0,((I10-H10+IF((I10&lt; H10),1,0))*24) )</f>
        <v>0</v>
      </c>
      <c r="L10" s="43">
        <v>33</v>
      </c>
      <c r="M10" s="124" t="s">
        <v>112</v>
      </c>
      <c r="N10" s="125"/>
      <c r="P10" s="124" t="s">
        <v>57</v>
      </c>
      <c r="Q10" s="125"/>
      <c r="R10" s="16"/>
    </row>
    <row r="11" spans="2:23" ht="21.9" customHeight="1" thickBot="1" x14ac:dyDescent="0.35">
      <c r="B11" s="25">
        <f>(B10)+1</f>
        <v>45887</v>
      </c>
      <c r="C11" s="26">
        <f t="shared" si="0"/>
        <v>34</v>
      </c>
      <c r="D11" s="27"/>
      <c r="E11" s="27"/>
      <c r="F11" s="27"/>
      <c r="G11" s="27"/>
      <c r="H11" s="27"/>
      <c r="I11" s="27"/>
      <c r="J11" s="28">
        <f t="shared" si="1"/>
        <v>0</v>
      </c>
      <c r="L11" s="53">
        <f>SUMIFS($J$8:$J$24,$C$8:$C$24,33)</f>
        <v>0</v>
      </c>
      <c r="M11" s="126">
        <f>L11-P11</f>
        <v>0</v>
      </c>
      <c r="N11" s="127"/>
      <c r="P11" s="126">
        <f>IF(August!L20+L11&gt;40, L11+August!L20-40-August!P20:Q20,0)</f>
        <v>0</v>
      </c>
      <c r="Q11" s="127"/>
      <c r="R11" s="16"/>
    </row>
    <row r="12" spans="2:23" ht="21.9" customHeight="1" x14ac:dyDescent="0.3">
      <c r="B12" s="25">
        <f t="shared" ref="B12:B24" si="2">(B11)+1</f>
        <v>45888</v>
      </c>
      <c r="C12" s="26">
        <f t="shared" si="0"/>
        <v>34</v>
      </c>
      <c r="D12" s="27"/>
      <c r="E12" s="27"/>
      <c r="F12" s="27"/>
      <c r="G12" s="27"/>
      <c r="H12" s="27"/>
      <c r="I12" s="27"/>
      <c r="J12" s="28">
        <f t="shared" si="1"/>
        <v>0</v>
      </c>
      <c r="R12" s="16"/>
    </row>
    <row r="13" spans="2:23" ht="21.9" customHeight="1" thickBot="1" x14ac:dyDescent="0.35">
      <c r="B13" s="25">
        <f t="shared" si="2"/>
        <v>45889</v>
      </c>
      <c r="C13" s="26">
        <f t="shared" si="0"/>
        <v>34</v>
      </c>
      <c r="D13" s="27"/>
      <c r="E13" s="27"/>
      <c r="F13" s="27"/>
      <c r="G13" s="27"/>
      <c r="H13" s="27"/>
      <c r="I13" s="27"/>
      <c r="J13" s="28">
        <f t="shared" si="1"/>
        <v>0</v>
      </c>
      <c r="R13" s="16"/>
    </row>
    <row r="14" spans="2:23" ht="21.9" customHeight="1" thickBot="1" x14ac:dyDescent="0.35">
      <c r="B14" s="25">
        <f t="shared" si="2"/>
        <v>45890</v>
      </c>
      <c r="C14" s="26">
        <f t="shared" si="0"/>
        <v>34</v>
      </c>
      <c r="D14" s="27"/>
      <c r="E14" s="27"/>
      <c r="F14" s="27"/>
      <c r="G14" s="27"/>
      <c r="H14" s="27"/>
      <c r="I14" s="27"/>
      <c r="J14" s="28">
        <f t="shared" si="1"/>
        <v>0</v>
      </c>
      <c r="L14" s="43">
        <v>34</v>
      </c>
      <c r="M14" s="124" t="s">
        <v>113</v>
      </c>
      <c r="N14" s="125"/>
      <c r="O14" s="29"/>
      <c r="P14" s="124" t="s">
        <v>58</v>
      </c>
      <c r="Q14" s="125"/>
      <c r="R14" s="16"/>
    </row>
    <row r="15" spans="2:23" ht="21.9" customHeight="1" thickBot="1" x14ac:dyDescent="0.35">
      <c r="B15" s="25">
        <f t="shared" si="2"/>
        <v>45891</v>
      </c>
      <c r="C15" s="26">
        <f t="shared" si="0"/>
        <v>34</v>
      </c>
      <c r="D15" s="27"/>
      <c r="E15" s="27"/>
      <c r="F15" s="27"/>
      <c r="G15" s="27"/>
      <c r="H15" s="27"/>
      <c r="I15" s="27"/>
      <c r="J15" s="28">
        <f t="shared" si="1"/>
        <v>0</v>
      </c>
      <c r="L15" s="53">
        <f>SUMIFS($J$8:$J$24,$C$8:$C$24,34)</f>
        <v>0</v>
      </c>
      <c r="M15" s="126">
        <f>L15-P15</f>
        <v>0</v>
      </c>
      <c r="N15" s="127"/>
      <c r="O15" s="29"/>
      <c r="P15" s="126">
        <f>IF(L15&gt;40,L15-40,0)</f>
        <v>0</v>
      </c>
      <c r="Q15" s="127"/>
      <c r="R15" s="16"/>
    </row>
    <row r="16" spans="2:23" ht="21.9" customHeight="1" x14ac:dyDescent="0.3">
      <c r="B16" s="25">
        <f t="shared" si="2"/>
        <v>45892</v>
      </c>
      <c r="C16" s="26">
        <f t="shared" si="0"/>
        <v>34</v>
      </c>
      <c r="D16" s="27"/>
      <c r="E16" s="27"/>
      <c r="F16" s="27"/>
      <c r="G16" s="27"/>
      <c r="H16" s="27"/>
      <c r="I16" s="27"/>
      <c r="J16" s="28">
        <f t="shared" si="1"/>
        <v>0</v>
      </c>
      <c r="R16" s="16"/>
    </row>
    <row r="17" spans="2:18" ht="21.9" customHeight="1" thickBot="1" x14ac:dyDescent="0.35">
      <c r="B17" s="25">
        <f t="shared" si="2"/>
        <v>45893</v>
      </c>
      <c r="C17" s="26">
        <f t="shared" si="0"/>
        <v>35</v>
      </c>
      <c r="D17" s="27"/>
      <c r="E17" s="27"/>
      <c r="F17" s="27"/>
      <c r="G17" s="27"/>
      <c r="H17" s="27"/>
      <c r="I17" s="27"/>
      <c r="J17" s="28">
        <f t="shared" si="1"/>
        <v>0</v>
      </c>
      <c r="R17" s="16"/>
    </row>
    <row r="18" spans="2:18" ht="21.9" customHeight="1" thickBot="1" x14ac:dyDescent="0.35">
      <c r="B18" s="25">
        <f t="shared" si="2"/>
        <v>45894</v>
      </c>
      <c r="C18" s="26">
        <f t="shared" si="0"/>
        <v>35</v>
      </c>
      <c r="D18" s="27"/>
      <c r="E18" s="27"/>
      <c r="F18" s="27"/>
      <c r="G18" s="27"/>
      <c r="H18" s="27"/>
      <c r="I18" s="27"/>
      <c r="J18" s="28">
        <f t="shared" si="1"/>
        <v>0</v>
      </c>
      <c r="L18" s="43">
        <v>35</v>
      </c>
      <c r="M18" s="133" t="s">
        <v>114</v>
      </c>
      <c r="N18" s="134"/>
      <c r="O18" s="29"/>
      <c r="P18" s="133" t="s">
        <v>59</v>
      </c>
      <c r="Q18" s="134"/>
      <c r="R18" s="16"/>
    </row>
    <row r="19" spans="2:18" ht="21.9" customHeight="1" thickBot="1" x14ac:dyDescent="0.35">
      <c r="B19" s="25">
        <f t="shared" si="2"/>
        <v>45895</v>
      </c>
      <c r="C19" s="26">
        <f t="shared" si="0"/>
        <v>35</v>
      </c>
      <c r="D19" s="27"/>
      <c r="E19" s="27"/>
      <c r="F19" s="27"/>
      <c r="G19" s="27"/>
      <c r="H19" s="27"/>
      <c r="I19" s="27"/>
      <c r="J19" s="28">
        <f t="shared" si="1"/>
        <v>0</v>
      </c>
      <c r="L19" s="53">
        <f>SUMIFS($J$8:$J$24,$C$8:$C$24,35)</f>
        <v>0</v>
      </c>
      <c r="M19" s="126">
        <f>L19-P19</f>
        <v>0</v>
      </c>
      <c r="N19" s="127"/>
      <c r="O19" s="29"/>
      <c r="P19" s="126">
        <f>IF(L19&gt;40,L19-40,0)</f>
        <v>0</v>
      </c>
      <c r="Q19" s="127"/>
      <c r="R19" s="16"/>
    </row>
    <row r="20" spans="2:18" ht="21.9" customHeight="1" x14ac:dyDescent="0.3">
      <c r="B20" s="25">
        <f t="shared" si="2"/>
        <v>45896</v>
      </c>
      <c r="C20" s="26">
        <f t="shared" si="0"/>
        <v>35</v>
      </c>
      <c r="D20" s="27"/>
      <c r="E20" s="27"/>
      <c r="F20" s="27"/>
      <c r="G20" s="27"/>
      <c r="H20" s="27"/>
      <c r="I20" s="27"/>
      <c r="J20" s="28">
        <f t="shared" si="1"/>
        <v>0</v>
      </c>
      <c r="R20" s="16"/>
    </row>
    <row r="21" spans="2:18" ht="21.9" customHeight="1" thickBot="1" x14ac:dyDescent="0.35">
      <c r="B21" s="25">
        <f t="shared" si="2"/>
        <v>45897</v>
      </c>
      <c r="C21" s="26">
        <f t="shared" si="0"/>
        <v>35</v>
      </c>
      <c r="D21" s="27"/>
      <c r="E21" s="27"/>
      <c r="F21" s="27"/>
      <c r="G21" s="27"/>
      <c r="H21" s="27"/>
      <c r="I21" s="27"/>
      <c r="J21" s="28">
        <f t="shared" si="1"/>
        <v>0</v>
      </c>
      <c r="R21" s="16"/>
    </row>
    <row r="22" spans="2:18" ht="21.9" customHeight="1" thickBot="1" x14ac:dyDescent="0.35">
      <c r="B22" s="25">
        <f t="shared" si="2"/>
        <v>45898</v>
      </c>
      <c r="C22" s="26">
        <f t="shared" si="0"/>
        <v>35</v>
      </c>
      <c r="D22" s="27"/>
      <c r="E22" s="27"/>
      <c r="F22" s="27"/>
      <c r="G22" s="27"/>
      <c r="H22" s="27"/>
      <c r="I22" s="27"/>
      <c r="J22" s="28">
        <f t="shared" si="1"/>
        <v>0</v>
      </c>
      <c r="L22" s="43">
        <v>36</v>
      </c>
      <c r="M22" s="133" t="s">
        <v>115</v>
      </c>
      <c r="N22" s="134"/>
      <c r="O22" s="29"/>
      <c r="P22" s="133" t="s">
        <v>60</v>
      </c>
      <c r="Q22" s="134"/>
      <c r="R22" s="16"/>
    </row>
    <row r="23" spans="2:18" ht="21.9" customHeight="1" thickBot="1" x14ac:dyDescent="0.35">
      <c r="B23" s="25">
        <f t="shared" si="2"/>
        <v>45899</v>
      </c>
      <c r="C23" s="26">
        <f t="shared" si="0"/>
        <v>35</v>
      </c>
      <c r="D23" s="27"/>
      <c r="E23" s="27"/>
      <c r="F23" s="27"/>
      <c r="G23" s="27"/>
      <c r="H23" s="27"/>
      <c r="I23" s="27"/>
      <c r="J23" s="28">
        <f t="shared" si="1"/>
        <v>0</v>
      </c>
      <c r="L23" s="53">
        <f>SUMIFS($J$8:$J$24,$C$8:$C$24,36)</f>
        <v>0</v>
      </c>
      <c r="M23" s="126">
        <f>L23-P23</f>
        <v>0</v>
      </c>
      <c r="N23" s="127"/>
      <c r="O23" s="29"/>
      <c r="P23" s="126">
        <f>IF(L23&gt;40,L23-40,0)</f>
        <v>0</v>
      </c>
      <c r="Q23" s="127"/>
      <c r="R23" s="16"/>
    </row>
    <row r="24" spans="2:18" ht="21.9" customHeight="1" x14ac:dyDescent="0.3">
      <c r="B24" s="30">
        <f t="shared" si="2"/>
        <v>45900</v>
      </c>
      <c r="C24" s="31">
        <f t="shared" si="0"/>
        <v>36</v>
      </c>
      <c r="D24" s="27"/>
      <c r="E24" s="27"/>
      <c r="F24" s="27"/>
      <c r="G24" s="27"/>
      <c r="H24" s="27"/>
      <c r="I24" s="27"/>
      <c r="J24" s="28">
        <f t="shared" si="1"/>
        <v>0</v>
      </c>
      <c r="R24" s="16"/>
    </row>
    <row r="25" spans="2:18" ht="30" customHeight="1" thickBot="1" x14ac:dyDescent="0.35">
      <c r="B25" s="146"/>
      <c r="C25" s="147"/>
      <c r="D25" s="147"/>
      <c r="E25" s="147"/>
      <c r="F25" s="147"/>
      <c r="G25" s="147"/>
      <c r="H25" s="147"/>
      <c r="I25" s="147"/>
      <c r="J25" s="147"/>
      <c r="K25" s="147"/>
      <c r="L25" s="148"/>
      <c r="M25" s="51" t="s">
        <v>102</v>
      </c>
      <c r="N25" s="50">
        <f>SUM(M11,M15,M19,M23)</f>
        <v>0</v>
      </c>
      <c r="O25" s="52"/>
      <c r="P25" s="49" t="s">
        <v>33</v>
      </c>
      <c r="Q25" s="50">
        <f>SUM(P11,P15,P19,P23)</f>
        <v>0</v>
      </c>
      <c r="R25" s="35"/>
    </row>
    <row r="26" spans="2:18" ht="69.900000000000006" customHeight="1" x14ac:dyDescent="0.3">
      <c r="B26" s="143"/>
      <c r="C26" s="143"/>
      <c r="D26" s="143"/>
      <c r="E26" s="143"/>
      <c r="F26" s="143"/>
      <c r="G26" s="143"/>
      <c r="H26" s="143"/>
      <c r="I26" s="14"/>
      <c r="J26" s="115"/>
      <c r="K26" s="115"/>
      <c r="L26" s="115"/>
      <c r="M26" s="115"/>
      <c r="N26" s="115"/>
      <c r="O26" s="115"/>
      <c r="P26" s="115"/>
      <c r="Q26" s="115"/>
      <c r="R26" s="115"/>
    </row>
    <row r="27" spans="2:18" ht="15" customHeight="1" x14ac:dyDescent="0.3">
      <c r="B27" s="141" t="s">
        <v>124</v>
      </c>
      <c r="C27" s="141"/>
      <c r="D27" s="141"/>
      <c r="E27" s="141"/>
      <c r="F27" s="66"/>
      <c r="G27" s="66"/>
      <c r="H27" s="13" t="s">
        <v>0</v>
      </c>
      <c r="J27" s="139" t="s">
        <v>125</v>
      </c>
      <c r="K27" s="139"/>
      <c r="L27" s="139"/>
      <c r="M27" s="139"/>
      <c r="N27" s="139"/>
      <c r="Q27" s="13" t="s">
        <v>0</v>
      </c>
    </row>
    <row r="28" spans="2:18" x14ac:dyDescent="0.3">
      <c r="B28" s="142"/>
      <c r="C28" s="142"/>
      <c r="D28" s="142"/>
      <c r="E28" s="142"/>
      <c r="F28" s="66"/>
      <c r="G28" s="66"/>
      <c r="J28" s="140"/>
      <c r="K28" s="140"/>
      <c r="L28" s="140"/>
      <c r="M28" s="140"/>
      <c r="N28" s="140"/>
    </row>
    <row r="29" spans="2:18" x14ac:dyDescent="0.3">
      <c r="B29" s="4"/>
    </row>
    <row r="30" spans="2:18" x14ac:dyDescent="0.3">
      <c r="B30" s="118" t="s">
        <v>157</v>
      </c>
      <c r="C30" s="118"/>
      <c r="D30" s="118"/>
      <c r="E30" s="118"/>
      <c r="F30" s="118"/>
      <c r="G30" s="118"/>
      <c r="H30" s="118"/>
    </row>
    <row r="31" spans="2:18" ht="15" customHeight="1" x14ac:dyDescent="0.3">
      <c r="B31" s="118"/>
      <c r="C31" s="118"/>
      <c r="D31" s="118"/>
      <c r="E31" s="118"/>
      <c r="F31" s="118"/>
      <c r="G31" s="118"/>
      <c r="H31" s="118"/>
      <c r="J31" s="114"/>
      <c r="K31" s="114"/>
      <c r="L31" s="114"/>
      <c r="M31" s="114"/>
      <c r="N31" s="114"/>
      <c r="O31" s="114"/>
      <c r="P31" s="114"/>
      <c r="Q31" s="114"/>
      <c r="R31" s="114"/>
    </row>
    <row r="32" spans="2:18" x14ac:dyDescent="0.3">
      <c r="B32" s="118"/>
      <c r="C32" s="118"/>
      <c r="D32" s="118"/>
      <c r="E32" s="118"/>
      <c r="F32" s="118"/>
      <c r="G32" s="118"/>
      <c r="H32" s="118"/>
      <c r="J32" s="115"/>
      <c r="K32" s="115"/>
      <c r="L32" s="115"/>
      <c r="M32" s="115"/>
      <c r="N32" s="115"/>
      <c r="O32" s="115"/>
      <c r="P32" s="115"/>
      <c r="Q32" s="115"/>
      <c r="R32" s="115"/>
    </row>
    <row r="33" spans="10:14" x14ac:dyDescent="0.3">
      <c r="J33" s="116" t="s">
        <v>158</v>
      </c>
      <c r="K33" s="117"/>
      <c r="L33" s="117"/>
      <c r="M33" s="117"/>
      <c r="N33" s="117"/>
    </row>
  </sheetData>
  <sheetProtection algorithmName="SHA-512" hashValue="ck/I4+8fhOj+4K9zjGZ1L2WCVhkwAiRvB7DyZVHg2sK/LMtRC4UqWn6HnzOyuDn0TYJmOXRrMY4FRo36h8MD0A==" saltValue="WP7w3V7bEv8hGyAxjuhgLA==" spinCount="100000" sheet="1" selectLockedCells="1"/>
  <mergeCells count="35">
    <mergeCell ref="B2:R2"/>
    <mergeCell ref="C3:H3"/>
    <mergeCell ref="J3:K3"/>
    <mergeCell ref="M3:N3"/>
    <mergeCell ref="J4:K4"/>
    <mergeCell ref="M4:N4"/>
    <mergeCell ref="K8:R8"/>
    <mergeCell ref="B5:C5"/>
    <mergeCell ref="D5:H5"/>
    <mergeCell ref="M5:N5"/>
    <mergeCell ref="B7:R7"/>
    <mergeCell ref="J33:N33"/>
    <mergeCell ref="B30:H32"/>
    <mergeCell ref="B25:L25"/>
    <mergeCell ref="B26:H26"/>
    <mergeCell ref="J26:R26"/>
    <mergeCell ref="B27:E28"/>
    <mergeCell ref="J27:N28"/>
    <mergeCell ref="J31:R32"/>
    <mergeCell ref="P23:Q23"/>
    <mergeCell ref="M23:N23"/>
    <mergeCell ref="M22:N22"/>
    <mergeCell ref="M10:N10"/>
    <mergeCell ref="P10:Q10"/>
    <mergeCell ref="M14:N14"/>
    <mergeCell ref="P14:Q14"/>
    <mergeCell ref="M18:N18"/>
    <mergeCell ref="P18:Q18"/>
    <mergeCell ref="P22:Q22"/>
    <mergeCell ref="M15:N15"/>
    <mergeCell ref="P15:Q15"/>
    <mergeCell ref="M19:N19"/>
    <mergeCell ref="P19:Q19"/>
    <mergeCell ref="M11:N11"/>
    <mergeCell ref="P11:Q11"/>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000-000000000000}">
      <formula1>Valid_Time_Increments</formula1>
    </dataValidation>
  </dataValidations>
  <pageMargins left="0.7" right="0.7" top="0.75" bottom="0.75" header="0.3" footer="0.3"/>
  <pageSetup scale="6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U32"/>
  <sheetViews>
    <sheetView workbookViewId="0">
      <selection activeCell="D6" sqref="D6"/>
    </sheetView>
  </sheetViews>
  <sheetFormatPr defaultColWidth="9.109375" defaultRowHeight="15.6" x14ac:dyDescent="0.3"/>
  <cols>
    <col min="1" max="1" width="2.33203125" style="4" customWidth="1"/>
    <col min="2" max="2" width="12" style="3" bestFit="1" customWidth="1"/>
    <col min="3" max="3" width="15.109375" style="4" customWidth="1"/>
    <col min="4" max="9" width="13.6640625" style="4" customWidth="1"/>
    <col min="10" max="10" width="22.109375" style="4" bestFit="1" customWidth="1"/>
    <col min="11" max="11" width="3.4414062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6.5" customHeight="1" thickBot="1" x14ac:dyDescent="0.35">
      <c r="B4" s="10"/>
      <c r="C4" s="11"/>
      <c r="D4" s="12"/>
      <c r="E4" s="12"/>
      <c r="F4" s="12"/>
      <c r="G4" s="12"/>
      <c r="H4" s="12"/>
      <c r="I4" s="13"/>
      <c r="J4" s="119"/>
      <c r="K4" s="119"/>
      <c r="L4" s="23"/>
      <c r="M4" s="137"/>
      <c r="N4" s="137"/>
      <c r="O4" s="14"/>
      <c r="P4" s="15" t="s">
        <v>24</v>
      </c>
      <c r="Q4" s="69" t="s">
        <v>38</v>
      </c>
      <c r="R4" s="16"/>
    </row>
    <row r="5" spans="2:2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45915</v>
      </c>
      <c r="R5" s="16"/>
      <c r="T5" s="15" t="s">
        <v>26</v>
      </c>
      <c r="U5" s="68">
        <v>45930</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28"/>
      <c r="C7" s="129"/>
      <c r="D7" s="129"/>
      <c r="E7" s="129"/>
      <c r="F7" s="129"/>
      <c r="G7" s="129"/>
      <c r="H7" s="129"/>
      <c r="I7" s="129"/>
      <c r="J7" s="129"/>
      <c r="K7" s="129"/>
      <c r="L7" s="129"/>
      <c r="M7" s="129"/>
      <c r="N7" s="129"/>
      <c r="O7" s="129"/>
      <c r="P7" s="129"/>
      <c r="Q7" s="129"/>
      <c r="R7" s="130"/>
    </row>
    <row r="8" spans="2:21" ht="28.5" customHeight="1"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 customHeight="1" x14ac:dyDescent="0.3">
      <c r="B9" s="36">
        <f>U5-DAY(U5)+1</f>
        <v>45901</v>
      </c>
      <c r="C9" s="37">
        <f>WEEKNUM(B9)</f>
        <v>36</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45902</v>
      </c>
      <c r="C10" s="41">
        <f t="shared" ref="C10:C22" si="0">WEEKNUM(B10)</f>
        <v>36</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45903</v>
      </c>
      <c r="C11" s="41">
        <f t="shared" si="0"/>
        <v>36</v>
      </c>
      <c r="D11" s="27"/>
      <c r="E11" s="27"/>
      <c r="F11" s="27"/>
      <c r="G11" s="27"/>
      <c r="H11" s="27"/>
      <c r="I11" s="27"/>
      <c r="J11" s="38">
        <f t="shared" si="1"/>
        <v>0</v>
      </c>
      <c r="L11" s="43">
        <v>36</v>
      </c>
      <c r="M11" s="133" t="s">
        <v>115</v>
      </c>
      <c r="N11" s="134"/>
      <c r="O11" s="29"/>
      <c r="P11" s="133" t="s">
        <v>60</v>
      </c>
      <c r="Q11" s="134"/>
      <c r="R11" s="16"/>
    </row>
    <row r="12" spans="2:21" ht="21.9" customHeight="1" thickBot="1" x14ac:dyDescent="0.35">
      <c r="B12" s="25">
        <f t="shared" si="2"/>
        <v>45904</v>
      </c>
      <c r="C12" s="41">
        <f t="shared" si="0"/>
        <v>36</v>
      </c>
      <c r="D12" s="27"/>
      <c r="E12" s="27"/>
      <c r="F12" s="27"/>
      <c r="G12" s="27"/>
      <c r="H12" s="27"/>
      <c r="I12" s="27"/>
      <c r="J12" s="38">
        <f t="shared" si="1"/>
        <v>0</v>
      </c>
      <c r="L12" s="53">
        <f>SUMIFS($J$9:$J$24,$C$9:$C$24,36)</f>
        <v>0</v>
      </c>
      <c r="M12" s="126">
        <f>L12-P12</f>
        <v>0</v>
      </c>
      <c r="N12" s="127"/>
      <c r="P12" s="126">
        <f>IF('August - 2'!L23+L12&gt;40, L12+'August - 2'!L23-40-'August - 2'!P23:Q23,0)</f>
        <v>0</v>
      </c>
      <c r="Q12" s="127"/>
      <c r="R12" s="16"/>
    </row>
    <row r="13" spans="2:21" ht="21.9" customHeight="1" x14ac:dyDescent="0.3">
      <c r="B13" s="25">
        <f t="shared" si="2"/>
        <v>45905</v>
      </c>
      <c r="C13" s="41">
        <f t="shared" si="0"/>
        <v>36</v>
      </c>
      <c r="D13" s="27"/>
      <c r="E13" s="27"/>
      <c r="F13" s="27"/>
      <c r="G13" s="27"/>
      <c r="H13" s="27"/>
      <c r="I13" s="27"/>
      <c r="J13" s="38">
        <f t="shared" si="1"/>
        <v>0</v>
      </c>
      <c r="R13" s="16"/>
    </row>
    <row r="14" spans="2:21" ht="21.9" customHeight="1" thickBot="1" x14ac:dyDescent="0.35">
      <c r="B14" s="25">
        <f t="shared" si="2"/>
        <v>45906</v>
      </c>
      <c r="C14" s="41">
        <f t="shared" si="0"/>
        <v>36</v>
      </c>
      <c r="D14" s="27"/>
      <c r="E14" s="27"/>
      <c r="F14" s="27"/>
      <c r="G14" s="27"/>
      <c r="H14" s="27"/>
      <c r="I14" s="27"/>
      <c r="J14" s="38">
        <f t="shared" si="1"/>
        <v>0</v>
      </c>
      <c r="R14" s="16"/>
    </row>
    <row r="15" spans="2:21" ht="21.9" customHeight="1" thickBot="1" x14ac:dyDescent="0.35">
      <c r="B15" s="25">
        <f t="shared" si="2"/>
        <v>45907</v>
      </c>
      <c r="C15" s="41">
        <f t="shared" si="0"/>
        <v>37</v>
      </c>
      <c r="D15" s="27"/>
      <c r="E15" s="27"/>
      <c r="F15" s="27"/>
      <c r="G15" s="27"/>
      <c r="H15" s="27"/>
      <c r="I15" s="27"/>
      <c r="J15" s="38">
        <f t="shared" si="1"/>
        <v>0</v>
      </c>
      <c r="L15" s="43">
        <v>37</v>
      </c>
      <c r="M15" s="124" t="s">
        <v>126</v>
      </c>
      <c r="N15" s="125"/>
      <c r="P15" s="124" t="s">
        <v>61</v>
      </c>
      <c r="Q15" s="125"/>
      <c r="R15" s="16"/>
    </row>
    <row r="16" spans="2:21" ht="21.9" customHeight="1" thickBot="1" x14ac:dyDescent="0.35">
      <c r="B16" s="25">
        <f t="shared" si="2"/>
        <v>45908</v>
      </c>
      <c r="C16" s="41">
        <f t="shared" si="0"/>
        <v>37</v>
      </c>
      <c r="D16" s="27"/>
      <c r="E16" s="27"/>
      <c r="F16" s="27"/>
      <c r="G16" s="27"/>
      <c r="H16" s="27"/>
      <c r="I16" s="27"/>
      <c r="J16" s="38">
        <f t="shared" si="1"/>
        <v>0</v>
      </c>
      <c r="L16" s="53">
        <f>SUMIFS($J$9:$J$24,$C$9:$C$24,37)</f>
        <v>0</v>
      </c>
      <c r="M16" s="126">
        <f>L16-P16</f>
        <v>0</v>
      </c>
      <c r="N16" s="127"/>
      <c r="P16" s="126">
        <f>IF(L16&gt;40,L16-40,0)</f>
        <v>0</v>
      </c>
      <c r="Q16" s="127"/>
      <c r="R16" s="16"/>
    </row>
    <row r="17" spans="2:18" ht="21.9" customHeight="1" x14ac:dyDescent="0.3">
      <c r="B17" s="25">
        <f t="shared" si="2"/>
        <v>45909</v>
      </c>
      <c r="C17" s="41">
        <f t="shared" si="0"/>
        <v>37</v>
      </c>
      <c r="D17" s="27"/>
      <c r="E17" s="27"/>
      <c r="F17" s="27"/>
      <c r="G17" s="27"/>
      <c r="H17" s="27"/>
      <c r="I17" s="27"/>
      <c r="J17" s="38">
        <f t="shared" si="1"/>
        <v>0</v>
      </c>
      <c r="O17" s="29"/>
      <c r="R17" s="16"/>
    </row>
    <row r="18" spans="2:18" ht="21.9" customHeight="1" thickBot="1" x14ac:dyDescent="0.35">
      <c r="B18" s="25">
        <f t="shared" si="2"/>
        <v>45910</v>
      </c>
      <c r="C18" s="41">
        <f t="shared" si="0"/>
        <v>37</v>
      </c>
      <c r="D18" s="27"/>
      <c r="E18" s="27"/>
      <c r="F18" s="27"/>
      <c r="G18" s="27"/>
      <c r="H18" s="27"/>
      <c r="I18" s="27"/>
      <c r="J18" s="38">
        <f t="shared" si="1"/>
        <v>0</v>
      </c>
      <c r="O18" s="29"/>
      <c r="R18" s="16"/>
    </row>
    <row r="19" spans="2:18" ht="21.9" customHeight="1" thickBot="1" x14ac:dyDescent="0.35">
      <c r="B19" s="25">
        <f t="shared" si="2"/>
        <v>45911</v>
      </c>
      <c r="C19" s="41">
        <f t="shared" si="0"/>
        <v>37</v>
      </c>
      <c r="D19" s="27"/>
      <c r="E19" s="27"/>
      <c r="F19" s="27"/>
      <c r="G19" s="27"/>
      <c r="H19" s="27"/>
      <c r="I19" s="27"/>
      <c r="J19" s="38">
        <f t="shared" si="1"/>
        <v>0</v>
      </c>
      <c r="L19" s="43">
        <v>38</v>
      </c>
      <c r="M19" s="133" t="s">
        <v>127</v>
      </c>
      <c r="N19" s="134"/>
      <c r="P19" s="133" t="s">
        <v>62</v>
      </c>
      <c r="Q19" s="134"/>
      <c r="R19" s="16"/>
    </row>
    <row r="20" spans="2:18" ht="21.9" customHeight="1" thickBot="1" x14ac:dyDescent="0.35">
      <c r="B20" s="25">
        <f t="shared" si="2"/>
        <v>45912</v>
      </c>
      <c r="C20" s="41">
        <f t="shared" si="0"/>
        <v>37</v>
      </c>
      <c r="D20" s="27"/>
      <c r="E20" s="27"/>
      <c r="F20" s="27"/>
      <c r="G20" s="27"/>
      <c r="H20" s="27"/>
      <c r="I20" s="27"/>
      <c r="J20" s="38">
        <f t="shared" si="1"/>
        <v>0</v>
      </c>
      <c r="L20" s="53">
        <f>SUMIFS($J$9:$J$24,$C$9:$C$24,38)</f>
        <v>0</v>
      </c>
      <c r="M20" s="126">
        <f>L20-P20</f>
        <v>0</v>
      </c>
      <c r="N20" s="127"/>
      <c r="P20" s="126">
        <f>IF(L20&gt;40,L20-40,0)</f>
        <v>0</v>
      </c>
      <c r="Q20" s="127"/>
      <c r="R20" s="16"/>
    </row>
    <row r="21" spans="2:18" ht="21.9" customHeight="1" x14ac:dyDescent="0.3">
      <c r="B21" s="25">
        <f t="shared" si="2"/>
        <v>45913</v>
      </c>
      <c r="C21" s="41">
        <f t="shared" si="0"/>
        <v>37</v>
      </c>
      <c r="D21" s="27"/>
      <c r="E21" s="27"/>
      <c r="F21" s="27"/>
      <c r="G21" s="27"/>
      <c r="H21" s="27"/>
      <c r="I21" s="27"/>
      <c r="J21" s="38">
        <f t="shared" si="1"/>
        <v>0</v>
      </c>
      <c r="R21" s="16"/>
    </row>
    <row r="22" spans="2:18" ht="21.9" customHeight="1" x14ac:dyDescent="0.3">
      <c r="B22" s="25">
        <f t="shared" si="2"/>
        <v>45914</v>
      </c>
      <c r="C22" s="41">
        <f t="shared" si="0"/>
        <v>38</v>
      </c>
      <c r="D22" s="27"/>
      <c r="E22" s="27"/>
      <c r="F22" s="27"/>
      <c r="G22" s="27"/>
      <c r="H22" s="27"/>
      <c r="I22" s="27"/>
      <c r="J22" s="38">
        <f t="shared" si="1"/>
        <v>0</v>
      </c>
      <c r="R22" s="16"/>
    </row>
    <row r="23" spans="2:18" ht="21.9" customHeight="1" x14ac:dyDescent="0.3">
      <c r="B23" s="30">
        <f t="shared" si="2"/>
        <v>45915</v>
      </c>
      <c r="C23" s="31">
        <f>WEEKNUM(B23)</f>
        <v>38</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28" spans="2:18" x14ac:dyDescent="0.3">
      <c r="B28" s="4"/>
    </row>
    <row r="29" spans="2:18" x14ac:dyDescent="0.3">
      <c r="B29" s="4"/>
    </row>
    <row r="30" spans="2:18" ht="15" customHeight="1"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B32" s="118"/>
      <c r="C32" s="118"/>
      <c r="D32" s="118"/>
      <c r="E32" s="118"/>
      <c r="F32" s="118"/>
      <c r="G32" s="118"/>
      <c r="H32" s="118"/>
      <c r="J32" s="116" t="s">
        <v>158</v>
      </c>
      <c r="K32" s="117"/>
      <c r="L32" s="117"/>
      <c r="M32" s="117"/>
      <c r="N32" s="117"/>
    </row>
  </sheetData>
  <sheetProtection algorithmName="SHA-512" hashValue="QraYeMJU+nv9gqF0BoO7es9t9XE4BBaULQ/s/RSAFILPdptpQ6/vYIFz+IK81lNOOSy6bqSIfcDR+SODDH9Peg==" saltValue="/4FWIEutuabpW59EaxwhSg==" spinCount="100000" sheet="1" selectLockedCells="1"/>
  <mergeCells count="31">
    <mergeCell ref="B2:R2"/>
    <mergeCell ref="C3:H3"/>
    <mergeCell ref="J3:K3"/>
    <mergeCell ref="J4:K4"/>
    <mergeCell ref="D5:H5"/>
    <mergeCell ref="M3:N3"/>
    <mergeCell ref="M4:N4"/>
    <mergeCell ref="M5:N5"/>
    <mergeCell ref="B5:C5"/>
    <mergeCell ref="B24:L24"/>
    <mergeCell ref="B26:E27"/>
    <mergeCell ref="B7:R7"/>
    <mergeCell ref="K8:R8"/>
    <mergeCell ref="M11:N11"/>
    <mergeCell ref="M12:N12"/>
    <mergeCell ref="M15:N15"/>
    <mergeCell ref="M16:N16"/>
    <mergeCell ref="P12:Q12"/>
    <mergeCell ref="M19:N19"/>
    <mergeCell ref="M20:N20"/>
    <mergeCell ref="P19:Q19"/>
    <mergeCell ref="P20:Q20"/>
    <mergeCell ref="P11:Q11"/>
    <mergeCell ref="P15:Q15"/>
    <mergeCell ref="P16:Q16"/>
    <mergeCell ref="J30:R31"/>
    <mergeCell ref="J32:N32"/>
    <mergeCell ref="B30:H32"/>
    <mergeCell ref="B25:H25"/>
    <mergeCell ref="J25:R25"/>
    <mergeCell ref="J26:N27"/>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100-000000000000}">
      <formula1>Valid_Time_Increments</formula1>
    </dataValidation>
  </dataValidations>
  <pageMargins left="0.7" right="0.7" top="0.75" bottom="0.75" header="0.3" footer="0.3"/>
  <pageSetup scale="6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W33"/>
  <sheetViews>
    <sheetView workbookViewId="0">
      <selection activeCell="D6" sqref="D6"/>
    </sheetView>
  </sheetViews>
  <sheetFormatPr defaultColWidth="9.109375" defaultRowHeight="15.6" x14ac:dyDescent="0.3"/>
  <cols>
    <col min="1" max="1" width="2.33203125" style="4" customWidth="1"/>
    <col min="2" max="2" width="12" style="3" bestFit="1" customWidth="1"/>
    <col min="3" max="3" width="14.33203125" style="4" customWidth="1"/>
    <col min="4" max="9" width="13.6640625" style="4" customWidth="1"/>
    <col min="10" max="10" width="22.109375" style="4" bestFit="1" customWidth="1"/>
    <col min="11" max="11" width="3"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1" t="s">
        <v>150</v>
      </c>
      <c r="C2" s="92"/>
      <c r="D2" s="92"/>
      <c r="E2" s="92"/>
      <c r="F2" s="92"/>
      <c r="G2" s="92"/>
      <c r="H2" s="92"/>
      <c r="I2" s="92"/>
      <c r="J2" s="92"/>
      <c r="K2" s="92"/>
      <c r="L2" s="92"/>
      <c r="M2" s="92"/>
      <c r="N2" s="92"/>
      <c r="O2" s="92"/>
      <c r="P2" s="92"/>
      <c r="Q2" s="92"/>
      <c r="R2" s="93"/>
    </row>
    <row r="3" spans="2:23"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6.5" customHeight="1" thickBot="1" x14ac:dyDescent="0.35">
      <c r="B4" s="10"/>
      <c r="C4" s="11"/>
      <c r="D4" s="12"/>
      <c r="E4" s="12"/>
      <c r="F4" s="12"/>
      <c r="G4" s="12"/>
      <c r="H4" s="12"/>
      <c r="I4" s="13"/>
      <c r="J4" s="119"/>
      <c r="K4" s="119"/>
      <c r="L4" s="23"/>
      <c r="M4" s="137"/>
      <c r="N4" s="137"/>
      <c r="O4" s="14"/>
      <c r="P4" s="15" t="s">
        <v>24</v>
      </c>
      <c r="Q4" s="69" t="s">
        <v>38</v>
      </c>
      <c r="R4" s="16"/>
    </row>
    <row r="5" spans="2:23"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45930</v>
      </c>
      <c r="R5" s="16"/>
      <c r="T5" s="15" t="s">
        <v>26</v>
      </c>
      <c r="U5" s="68">
        <v>45930</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28"/>
      <c r="C7" s="129"/>
      <c r="D7" s="129"/>
      <c r="E7" s="129"/>
      <c r="F7" s="129"/>
      <c r="G7" s="129"/>
      <c r="H7" s="129"/>
      <c r="I7" s="129"/>
      <c r="J7" s="129"/>
      <c r="K7" s="129"/>
      <c r="L7" s="129"/>
      <c r="M7" s="129"/>
      <c r="N7" s="129"/>
      <c r="O7" s="129"/>
      <c r="P7" s="129"/>
      <c r="Q7" s="129"/>
      <c r="R7" s="130"/>
    </row>
    <row r="8" spans="2:23" ht="28.5" customHeight="1"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 customHeight="1" x14ac:dyDescent="0.3">
      <c r="B9" s="25">
        <f>September!B23+1</f>
        <v>45916</v>
      </c>
      <c r="C9" s="26">
        <f t="shared" ref="C9:C23" si="0">WEEKNUM(B9)</f>
        <v>38</v>
      </c>
      <c r="D9" s="27"/>
      <c r="E9" s="27"/>
      <c r="F9" s="27"/>
      <c r="G9" s="27"/>
      <c r="H9" s="27"/>
      <c r="I9" s="27"/>
      <c r="J9" s="28">
        <f>IF((OR(E9="",D9="")),0,((E9-D9+IF((E9&lt; D9),1,0))*24) ) + IF((OR(G9="",F9="")),0,((G9-F9+IF((G9&lt; F9),1,0))*24) ) +  IF((OR(I9="",H9="")),0,((I9-H9+IF((I9&lt; H9),1,0))*24) )</f>
        <v>0</v>
      </c>
      <c r="O9" s="29"/>
      <c r="R9" s="16"/>
    </row>
    <row r="10" spans="2:23" ht="21.9" customHeight="1" x14ac:dyDescent="0.3">
      <c r="B10" s="25">
        <f>(B9)+1</f>
        <v>45917</v>
      </c>
      <c r="C10" s="26">
        <f t="shared" si="0"/>
        <v>38</v>
      </c>
      <c r="D10" s="27"/>
      <c r="E10" s="27"/>
      <c r="F10" s="27"/>
      <c r="G10" s="27"/>
      <c r="H10" s="27"/>
      <c r="I10" s="27"/>
      <c r="J10" s="28">
        <f t="shared" ref="J10:J23" si="1">IF((OR(E10="",D10="")),0,((E10-D10+IF((E10&lt; D10),1,0))*24) ) + IF((OR(G10="",F10="")),0,((G10-F10+IF((G10&lt; F10),1,0))*24) ) +  IF((OR(I10="",H10="")),0,((I10-H10+IF((I10&lt; H10),1,0))*24) )</f>
        <v>0</v>
      </c>
      <c r="O10" s="29"/>
      <c r="R10" s="16"/>
    </row>
    <row r="11" spans="2:23" ht="21.9" customHeight="1" thickBot="1" x14ac:dyDescent="0.35">
      <c r="B11" s="25">
        <f>(B10)+1</f>
        <v>45918</v>
      </c>
      <c r="C11" s="26">
        <f t="shared" si="0"/>
        <v>38</v>
      </c>
      <c r="D11" s="27"/>
      <c r="E11" s="27"/>
      <c r="F11" s="27"/>
      <c r="G11" s="27"/>
      <c r="H11" s="27"/>
      <c r="I11" s="27"/>
      <c r="J11" s="28">
        <f t="shared" si="1"/>
        <v>0</v>
      </c>
      <c r="R11" s="16"/>
    </row>
    <row r="12" spans="2:23" ht="21.9" customHeight="1" thickBot="1" x14ac:dyDescent="0.35">
      <c r="B12" s="25">
        <f t="shared" ref="B12:B23" si="2">(B11)+1</f>
        <v>45919</v>
      </c>
      <c r="C12" s="26">
        <f t="shared" si="0"/>
        <v>38</v>
      </c>
      <c r="D12" s="27"/>
      <c r="E12" s="27"/>
      <c r="F12" s="27"/>
      <c r="G12" s="27"/>
      <c r="H12" s="27"/>
      <c r="I12" s="27"/>
      <c r="J12" s="28">
        <f t="shared" si="1"/>
        <v>0</v>
      </c>
      <c r="L12" s="43">
        <v>38</v>
      </c>
      <c r="M12" s="124" t="s">
        <v>127</v>
      </c>
      <c r="N12" s="125"/>
      <c r="O12" s="29"/>
      <c r="P12" s="124" t="s">
        <v>62</v>
      </c>
      <c r="Q12" s="125"/>
      <c r="R12" s="16"/>
    </row>
    <row r="13" spans="2:23" ht="21.9" customHeight="1" thickBot="1" x14ac:dyDescent="0.35">
      <c r="B13" s="25">
        <f t="shared" si="2"/>
        <v>45920</v>
      </c>
      <c r="C13" s="26">
        <f t="shared" si="0"/>
        <v>38</v>
      </c>
      <c r="D13" s="27"/>
      <c r="E13" s="27"/>
      <c r="F13" s="27"/>
      <c r="G13" s="27"/>
      <c r="H13" s="27"/>
      <c r="I13" s="27"/>
      <c r="J13" s="28">
        <f t="shared" si="1"/>
        <v>0</v>
      </c>
      <c r="L13" s="53">
        <f>SUMIFS($J$8:$J$24,$C$8:$C$24,38)</f>
        <v>0</v>
      </c>
      <c r="M13" s="126">
        <f>L13-P13</f>
        <v>0</v>
      </c>
      <c r="N13" s="127"/>
      <c r="O13" s="29"/>
      <c r="P13" s="126">
        <f>IF(September!L20+L13&gt;40, L13+September!L20-40-September!P20:Q20,0)</f>
        <v>0</v>
      </c>
      <c r="Q13" s="127"/>
      <c r="R13" s="16"/>
    </row>
    <row r="14" spans="2:23" ht="21.9" customHeight="1" x14ac:dyDescent="0.3">
      <c r="B14" s="25">
        <f t="shared" si="2"/>
        <v>45921</v>
      </c>
      <c r="C14" s="26">
        <f t="shared" si="0"/>
        <v>39</v>
      </c>
      <c r="D14" s="27"/>
      <c r="E14" s="27"/>
      <c r="F14" s="27"/>
      <c r="G14" s="27"/>
      <c r="H14" s="27"/>
      <c r="I14" s="27"/>
      <c r="J14" s="28">
        <f t="shared" si="1"/>
        <v>0</v>
      </c>
      <c r="R14" s="16"/>
    </row>
    <row r="15" spans="2:23" ht="21.9" customHeight="1" thickBot="1" x14ac:dyDescent="0.35">
      <c r="B15" s="25">
        <f t="shared" si="2"/>
        <v>45922</v>
      </c>
      <c r="C15" s="26">
        <f t="shared" si="0"/>
        <v>39</v>
      </c>
      <c r="D15" s="27"/>
      <c r="E15" s="27"/>
      <c r="F15" s="27"/>
      <c r="G15" s="27"/>
      <c r="H15" s="27"/>
      <c r="I15" s="27"/>
      <c r="J15" s="28">
        <f t="shared" si="1"/>
        <v>0</v>
      </c>
      <c r="R15" s="16"/>
    </row>
    <row r="16" spans="2:23" ht="21.9" customHeight="1" thickBot="1" x14ac:dyDescent="0.35">
      <c r="B16" s="25">
        <f t="shared" si="2"/>
        <v>45923</v>
      </c>
      <c r="C16" s="26">
        <f t="shared" si="0"/>
        <v>39</v>
      </c>
      <c r="D16" s="27"/>
      <c r="E16" s="27"/>
      <c r="F16" s="27"/>
      <c r="G16" s="27"/>
      <c r="H16" s="27"/>
      <c r="I16" s="27"/>
      <c r="J16" s="28">
        <f t="shared" si="1"/>
        <v>0</v>
      </c>
      <c r="L16" s="43">
        <v>39</v>
      </c>
      <c r="M16" s="133" t="s">
        <v>128</v>
      </c>
      <c r="N16" s="134"/>
      <c r="O16" s="29"/>
      <c r="P16" s="133" t="s">
        <v>63</v>
      </c>
      <c r="Q16" s="134"/>
      <c r="R16" s="16"/>
    </row>
    <row r="17" spans="2:18" ht="21.9" customHeight="1" thickBot="1" x14ac:dyDescent="0.35">
      <c r="B17" s="25">
        <f t="shared" si="2"/>
        <v>45924</v>
      </c>
      <c r="C17" s="26">
        <f t="shared" si="0"/>
        <v>39</v>
      </c>
      <c r="D17" s="27"/>
      <c r="E17" s="27"/>
      <c r="F17" s="27"/>
      <c r="G17" s="27"/>
      <c r="H17" s="27"/>
      <c r="I17" s="27"/>
      <c r="J17" s="28">
        <f t="shared" si="1"/>
        <v>0</v>
      </c>
      <c r="L17" s="53">
        <f>SUMIFS($J$8:$J$24,$C$8:$C$24,39)</f>
        <v>0</v>
      </c>
      <c r="M17" s="126">
        <f>L17-P17</f>
        <v>0</v>
      </c>
      <c r="N17" s="127"/>
      <c r="O17" s="29"/>
      <c r="P17" s="126">
        <f>IF(L17&gt;40,L17-40,0)</f>
        <v>0</v>
      </c>
      <c r="Q17" s="127"/>
      <c r="R17" s="16"/>
    </row>
    <row r="18" spans="2:18" ht="21.9" customHeight="1" x14ac:dyDescent="0.3">
      <c r="B18" s="25">
        <f t="shared" si="2"/>
        <v>45925</v>
      </c>
      <c r="C18" s="26">
        <f t="shared" si="0"/>
        <v>39</v>
      </c>
      <c r="D18" s="27"/>
      <c r="E18" s="27"/>
      <c r="F18" s="27"/>
      <c r="G18" s="27"/>
      <c r="H18" s="27"/>
      <c r="I18" s="27"/>
      <c r="J18" s="28">
        <f t="shared" si="1"/>
        <v>0</v>
      </c>
      <c r="R18" s="16"/>
    </row>
    <row r="19" spans="2:18" ht="21.9" customHeight="1" thickBot="1" x14ac:dyDescent="0.35">
      <c r="B19" s="25">
        <f t="shared" si="2"/>
        <v>45926</v>
      </c>
      <c r="C19" s="26">
        <f t="shared" si="0"/>
        <v>39</v>
      </c>
      <c r="D19" s="27"/>
      <c r="E19" s="27"/>
      <c r="F19" s="27"/>
      <c r="G19" s="27"/>
      <c r="H19" s="27"/>
      <c r="I19" s="27"/>
      <c r="J19" s="28">
        <f t="shared" si="1"/>
        <v>0</v>
      </c>
      <c r="R19" s="16"/>
    </row>
    <row r="20" spans="2:18" ht="21.9" customHeight="1" thickBot="1" x14ac:dyDescent="0.35">
      <c r="B20" s="25">
        <f t="shared" si="2"/>
        <v>45927</v>
      </c>
      <c r="C20" s="26">
        <f t="shared" si="0"/>
        <v>39</v>
      </c>
      <c r="D20" s="27"/>
      <c r="E20" s="27"/>
      <c r="F20" s="27"/>
      <c r="G20" s="27"/>
      <c r="H20" s="27"/>
      <c r="I20" s="27"/>
      <c r="J20" s="28">
        <f t="shared" si="1"/>
        <v>0</v>
      </c>
      <c r="L20" s="43">
        <v>40</v>
      </c>
      <c r="M20" s="133" t="s">
        <v>129</v>
      </c>
      <c r="N20" s="134"/>
      <c r="O20" s="29"/>
      <c r="P20" s="133" t="s">
        <v>64</v>
      </c>
      <c r="Q20" s="134"/>
      <c r="R20" s="16"/>
    </row>
    <row r="21" spans="2:18" ht="21.9" customHeight="1" thickBot="1" x14ac:dyDescent="0.35">
      <c r="B21" s="25">
        <f t="shared" si="2"/>
        <v>45928</v>
      </c>
      <c r="C21" s="26">
        <f t="shared" si="0"/>
        <v>40</v>
      </c>
      <c r="D21" s="27"/>
      <c r="E21" s="27"/>
      <c r="F21" s="27"/>
      <c r="G21" s="27"/>
      <c r="H21" s="27"/>
      <c r="I21" s="27"/>
      <c r="J21" s="28">
        <f t="shared" si="1"/>
        <v>0</v>
      </c>
      <c r="L21" s="53">
        <f>SUMIFS($J$8:$J$24,$C$8:$C$24,40)</f>
        <v>0</v>
      </c>
      <c r="M21" s="126">
        <f>L21-P21</f>
        <v>0</v>
      </c>
      <c r="N21" s="127"/>
      <c r="O21" s="29"/>
      <c r="P21" s="126">
        <f>IF(L21&gt;40,L21-40,0)</f>
        <v>0</v>
      </c>
      <c r="Q21" s="127"/>
      <c r="R21" s="16"/>
    </row>
    <row r="22" spans="2:18" ht="21.9" customHeight="1" x14ac:dyDescent="0.3">
      <c r="B22" s="25">
        <f t="shared" si="2"/>
        <v>45929</v>
      </c>
      <c r="C22" s="26">
        <f t="shared" si="0"/>
        <v>40</v>
      </c>
      <c r="D22" s="27"/>
      <c r="E22" s="27"/>
      <c r="F22" s="27"/>
      <c r="G22" s="27"/>
      <c r="H22" s="27"/>
      <c r="I22" s="27"/>
      <c r="J22" s="28">
        <f t="shared" si="1"/>
        <v>0</v>
      </c>
      <c r="R22" s="16"/>
    </row>
    <row r="23" spans="2:18" ht="21.9" customHeight="1" x14ac:dyDescent="0.3">
      <c r="B23" s="25">
        <f t="shared" si="2"/>
        <v>45930</v>
      </c>
      <c r="C23" s="26">
        <f t="shared" si="0"/>
        <v>40</v>
      </c>
      <c r="D23" s="27"/>
      <c r="E23" s="27"/>
      <c r="F23" s="27"/>
      <c r="G23" s="27"/>
      <c r="H23" s="27"/>
      <c r="I23" s="27"/>
      <c r="J23" s="28">
        <f t="shared" si="1"/>
        <v>0</v>
      </c>
      <c r="R23" s="16"/>
    </row>
    <row r="24" spans="2:18" ht="21.9" customHeight="1" x14ac:dyDescent="0.3">
      <c r="B24" s="30"/>
      <c r="C24" s="31"/>
      <c r="D24" s="27"/>
      <c r="E24" s="27"/>
      <c r="F24" s="44"/>
      <c r="G24" s="44"/>
      <c r="H24" s="45"/>
      <c r="I24" s="45"/>
      <c r="J24" s="32"/>
      <c r="R24" s="16"/>
    </row>
    <row r="25" spans="2:18" ht="30" customHeight="1" thickBot="1" x14ac:dyDescent="0.35">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00000000000006" customHeight="1" x14ac:dyDescent="0.3">
      <c r="B26" s="143"/>
      <c r="C26" s="143"/>
      <c r="D26" s="143"/>
      <c r="E26" s="143"/>
      <c r="F26" s="143"/>
      <c r="G26" s="143"/>
      <c r="H26" s="143"/>
      <c r="I26" s="14"/>
      <c r="J26" s="115"/>
      <c r="K26" s="115"/>
      <c r="L26" s="115"/>
      <c r="M26" s="115"/>
      <c r="N26" s="115"/>
      <c r="O26" s="115"/>
      <c r="P26" s="115"/>
      <c r="Q26" s="115"/>
      <c r="R26" s="115"/>
    </row>
    <row r="27" spans="2:18" ht="15" customHeight="1" x14ac:dyDescent="0.3">
      <c r="B27" s="141" t="s">
        <v>124</v>
      </c>
      <c r="C27" s="141"/>
      <c r="D27" s="141"/>
      <c r="E27" s="141"/>
      <c r="F27" s="66"/>
      <c r="G27" s="66"/>
      <c r="H27" s="13" t="s">
        <v>0</v>
      </c>
      <c r="J27" s="139" t="s">
        <v>125</v>
      </c>
      <c r="K27" s="139"/>
      <c r="L27" s="139"/>
      <c r="M27" s="139"/>
      <c r="N27" s="139"/>
      <c r="Q27" s="13" t="s">
        <v>0</v>
      </c>
    </row>
    <row r="28" spans="2:18" x14ac:dyDescent="0.3">
      <c r="B28" s="142"/>
      <c r="C28" s="142"/>
      <c r="D28" s="142"/>
      <c r="E28" s="142"/>
      <c r="F28" s="66"/>
      <c r="G28" s="66"/>
      <c r="J28" s="140"/>
      <c r="K28" s="140"/>
      <c r="L28" s="140"/>
      <c r="M28" s="140"/>
      <c r="N28" s="140"/>
    </row>
    <row r="29" spans="2:18" x14ac:dyDescent="0.3">
      <c r="B29" s="4"/>
    </row>
    <row r="30" spans="2:18" x14ac:dyDescent="0.3">
      <c r="B30" s="118" t="s">
        <v>157</v>
      </c>
      <c r="C30" s="118"/>
      <c r="D30" s="118"/>
      <c r="E30" s="118"/>
      <c r="F30" s="118"/>
      <c r="G30" s="118"/>
      <c r="H30" s="118"/>
    </row>
    <row r="31" spans="2:18" ht="15" customHeight="1" x14ac:dyDescent="0.3">
      <c r="B31" s="118"/>
      <c r="C31" s="118"/>
      <c r="D31" s="118"/>
      <c r="E31" s="118"/>
      <c r="F31" s="118"/>
      <c r="G31" s="118"/>
      <c r="H31" s="118"/>
      <c r="J31" s="114"/>
      <c r="K31" s="114"/>
      <c r="L31" s="114"/>
      <c r="M31" s="114"/>
      <c r="N31" s="114"/>
      <c r="O31" s="114"/>
      <c r="P31" s="114"/>
      <c r="Q31" s="114"/>
      <c r="R31" s="114"/>
    </row>
    <row r="32" spans="2:18" x14ac:dyDescent="0.3">
      <c r="B32" s="118"/>
      <c r="C32" s="118"/>
      <c r="D32" s="118"/>
      <c r="E32" s="118"/>
      <c r="F32" s="118"/>
      <c r="G32" s="118"/>
      <c r="H32" s="118"/>
      <c r="J32" s="115"/>
      <c r="K32" s="115"/>
      <c r="L32" s="115"/>
      <c r="M32" s="115"/>
      <c r="N32" s="115"/>
      <c r="O32" s="115"/>
      <c r="P32" s="115"/>
      <c r="Q32" s="115"/>
      <c r="R32" s="115"/>
    </row>
    <row r="33" spans="10:14" x14ac:dyDescent="0.3">
      <c r="J33" s="116" t="s">
        <v>158</v>
      </c>
      <c r="K33" s="117"/>
      <c r="L33" s="117"/>
      <c r="M33" s="117"/>
      <c r="N33" s="117"/>
    </row>
  </sheetData>
  <sheetProtection algorithmName="SHA-512" hashValue="Vmei/v3Wf+N/1wYro3GDQNbQYcwS2MUvbUgwOyN3IDA3IzrABndf0F/XQrRdnylusQBgpH7v5pvdX835ZvSXLA==" saltValue="7/0DTXqmBWa/qenDiPb+9Q==" spinCount="100000" sheet="1" selectLockedCells="1"/>
  <mergeCells count="31">
    <mergeCell ref="B2:R2"/>
    <mergeCell ref="C3:H3"/>
    <mergeCell ref="J3:K3"/>
    <mergeCell ref="M3:N3"/>
    <mergeCell ref="J4:K4"/>
    <mergeCell ref="M4:N4"/>
    <mergeCell ref="K8:R8"/>
    <mergeCell ref="B5:C5"/>
    <mergeCell ref="D5:H5"/>
    <mergeCell ref="M5:N5"/>
    <mergeCell ref="B7:R7"/>
    <mergeCell ref="M12:N12"/>
    <mergeCell ref="P12:Q12"/>
    <mergeCell ref="M13:N13"/>
    <mergeCell ref="P13:Q13"/>
    <mergeCell ref="M16:N16"/>
    <mergeCell ref="P16:Q16"/>
    <mergeCell ref="M17:N17"/>
    <mergeCell ref="P17:Q17"/>
    <mergeCell ref="M20:N20"/>
    <mergeCell ref="P20:Q20"/>
    <mergeCell ref="M21:N21"/>
    <mergeCell ref="P21:Q21"/>
    <mergeCell ref="J33:N33"/>
    <mergeCell ref="B30:H32"/>
    <mergeCell ref="B25:L25"/>
    <mergeCell ref="B26:H26"/>
    <mergeCell ref="J26:R26"/>
    <mergeCell ref="B27:E28"/>
    <mergeCell ref="J27:N28"/>
    <mergeCell ref="J31:R32"/>
  </mergeCells>
  <dataValidations count="2">
    <dataValidation type="list" allowBlank="1" showInputMessage="1" showErrorMessage="1" sqref="D24:I24" xr:uid="{00000000-0002-0000-12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200-000001000000}">
      <formula1>Valid_Time_Increments</formula1>
    </dataValidation>
  </dataValidations>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U32"/>
  <sheetViews>
    <sheetView tabSelected="1" zoomScaleNormal="100" workbookViewId="0">
      <selection activeCell="D10" sqref="D10"/>
    </sheetView>
  </sheetViews>
  <sheetFormatPr defaultColWidth="9.109375" defaultRowHeight="15.6" x14ac:dyDescent="0.3"/>
  <cols>
    <col min="1" max="1" width="1.88671875" style="4" customWidth="1"/>
    <col min="2" max="2" width="12" style="3" bestFit="1" customWidth="1"/>
    <col min="3" max="3" width="14.6640625" style="4" customWidth="1"/>
    <col min="4" max="7" width="14.33203125" style="4" customWidth="1"/>
    <col min="8" max="8" width="14.88671875" style="4" customWidth="1"/>
    <col min="9" max="9" width="13.5546875" style="4" customWidth="1"/>
    <col min="10" max="10" width="22.109375" style="4" bestFit="1" customWidth="1"/>
    <col min="11" max="11" width="2.6640625" style="4" customWidth="1"/>
    <col min="12" max="12" width="12.109375" style="4" customWidth="1"/>
    <col min="13" max="13" width="18.88671875" style="4" customWidth="1"/>
    <col min="14" max="14" width="12.6640625" style="4" customWidth="1"/>
    <col min="15" max="15" width="3.44140625" style="4" customWidth="1"/>
    <col min="16" max="16" width="14.6640625" style="4" customWidth="1"/>
    <col min="17" max="17" width="12.33203125" style="4" customWidth="1"/>
    <col min="18" max="18" width="1.5546875" style="4" customWidth="1"/>
    <col min="19" max="19" width="11.6640625" style="4" customWidth="1"/>
    <col min="20" max="20" width="12.88671875" style="4" hidden="1" customWidth="1"/>
    <col min="21" max="21" width="12" style="4" hidden="1" customWidth="1"/>
    <col min="22" max="23" width="9.109375" style="4" customWidth="1"/>
    <col min="24" max="16384" width="9.109375" style="4"/>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8.75" customHeight="1" thickBot="1" x14ac:dyDescent="0.35">
      <c r="B4" s="10"/>
      <c r="C4" s="11"/>
      <c r="D4" s="12"/>
      <c r="E4" s="12"/>
      <c r="F4" s="12"/>
      <c r="G4" s="12"/>
      <c r="H4" s="12"/>
      <c r="I4" s="13"/>
      <c r="J4" s="119"/>
      <c r="K4" s="119"/>
      <c r="L4" s="23"/>
      <c r="M4" s="137"/>
      <c r="N4" s="137"/>
      <c r="O4" s="14"/>
      <c r="P4" s="15" t="s">
        <v>24</v>
      </c>
      <c r="Q4" s="69" t="s">
        <v>25</v>
      </c>
      <c r="R4" s="16"/>
    </row>
    <row r="5" spans="2:2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45672</v>
      </c>
      <c r="R5" s="16"/>
      <c r="T5" s="15" t="s">
        <v>26</v>
      </c>
      <c r="U5" s="68">
        <v>45688</v>
      </c>
    </row>
    <row r="6" spans="2:21" ht="5.25" customHeight="1" thickBot="1" x14ac:dyDescent="0.35">
      <c r="B6" s="20"/>
      <c r="C6" s="17"/>
      <c r="D6" s="21"/>
      <c r="E6" s="18"/>
      <c r="F6" s="18"/>
      <c r="G6" s="18"/>
      <c r="H6" s="18"/>
      <c r="I6" s="22"/>
      <c r="J6" s="17"/>
      <c r="K6" s="17"/>
      <c r="L6" s="18"/>
      <c r="M6" s="23"/>
      <c r="N6" s="23"/>
      <c r="O6" s="19"/>
      <c r="Q6" s="24"/>
      <c r="R6" s="16"/>
    </row>
    <row r="7" spans="2:21" ht="11.25" customHeight="1" thickBot="1" x14ac:dyDescent="0.35">
      <c r="B7" s="128"/>
      <c r="C7" s="129"/>
      <c r="D7" s="129"/>
      <c r="E7" s="129"/>
      <c r="F7" s="129"/>
      <c r="G7" s="129"/>
      <c r="H7" s="129"/>
      <c r="I7" s="129"/>
      <c r="J7" s="129"/>
      <c r="K7" s="129"/>
      <c r="L7" s="129"/>
      <c r="M7" s="129"/>
      <c r="N7" s="129"/>
      <c r="O7" s="129"/>
      <c r="P7" s="129"/>
      <c r="Q7" s="129"/>
      <c r="R7" s="130"/>
    </row>
    <row r="8" spans="2:21" ht="29.25" customHeight="1"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c r="S8" s="54"/>
    </row>
    <row r="9" spans="2:21" ht="98.25" customHeight="1" thickBot="1" x14ac:dyDescent="0.35">
      <c r="B9" s="36">
        <f>U5-DAY(U5)+1</f>
        <v>45658</v>
      </c>
      <c r="C9" s="37">
        <f>WEEKNUM(B9)</f>
        <v>1</v>
      </c>
      <c r="D9" s="27"/>
      <c r="E9" s="27"/>
      <c r="F9" s="27"/>
      <c r="G9" s="27"/>
      <c r="H9" s="27"/>
      <c r="I9" s="27"/>
      <c r="J9" s="38">
        <f>IF((OR(E9="",D9="")),0,((E9-D9+IF((E9&lt; D9),1,0))*24) ) + IF((OR(G9="",F9="")),0,((G9-F9+IF((G9&lt; F9),1,0))*24) ) +  IF((OR(I9="",H9="")),0,((I9-H9+IF((I9&lt; H9),1,0))*24) )</f>
        <v>0</v>
      </c>
      <c r="K9" s="77"/>
      <c r="L9" s="77"/>
      <c r="M9" s="79" t="s">
        <v>161</v>
      </c>
      <c r="N9" s="80"/>
      <c r="O9" s="39"/>
      <c r="P9" s="144" t="s">
        <v>162</v>
      </c>
      <c r="Q9" s="145"/>
      <c r="R9" s="78"/>
      <c r="S9" s="54"/>
    </row>
    <row r="10" spans="2:21" s="29" customFormat="1" ht="21.9" customHeight="1" thickBot="1" x14ac:dyDescent="0.35">
      <c r="B10" s="25">
        <f>(B9)+1</f>
        <v>45659</v>
      </c>
      <c r="C10" s="41">
        <f t="shared" ref="C10:C22" si="0">WEEKNUM(B10)</f>
        <v>1</v>
      </c>
      <c r="D10" s="27"/>
      <c r="E10" s="27"/>
      <c r="F10" s="27"/>
      <c r="G10" s="27"/>
      <c r="H10" s="27"/>
      <c r="I10" s="27"/>
      <c r="J10" s="28">
        <f>IF((OR(E10="",D10="")),0,((E10-D10+IF((E10&lt; D10),1,0))*24) ) + IF((OR(G10="",F10="")),0,((G10-F10+IF((G10&lt; F10),1,0))*24) ) +  IF((OR(I10="",H10="")),0,((I10-H10+IF((I10&lt; H10),1,0))*24) )</f>
        <v>0</v>
      </c>
      <c r="R10" s="42"/>
      <c r="S10" s="54"/>
    </row>
    <row r="11" spans="2:21" ht="21.9" customHeight="1" thickBot="1" x14ac:dyDescent="0.35">
      <c r="B11" s="25">
        <f t="shared" ref="B11:B23" si="1">(B10)+1</f>
        <v>45660</v>
      </c>
      <c r="C11" s="41">
        <f t="shared" si="0"/>
        <v>1</v>
      </c>
      <c r="D11" s="27"/>
      <c r="E11" s="27"/>
      <c r="F11" s="27"/>
      <c r="G11" s="27"/>
      <c r="H11" s="27"/>
      <c r="I11" s="27"/>
      <c r="J11" s="28">
        <f t="shared" ref="J11:J23" si="2">IF((OR(E11="",D11="")),0,((E11-D11+IF((E11&lt; D11),1,0))*24) ) + IF((OR(G11="",F11="")),0,((G11-F11+IF((G11&lt; F11),1,0))*24) ) +  IF((OR(I11="",H11="")),0,((I11-H11+IF((I11&lt; H11),1,0))*24) )</f>
        <v>0</v>
      </c>
      <c r="L11" s="43">
        <v>1</v>
      </c>
      <c r="M11" s="133" t="s">
        <v>78</v>
      </c>
      <c r="N11" s="134"/>
      <c r="O11" s="29"/>
      <c r="P11" s="133" t="s">
        <v>5</v>
      </c>
      <c r="Q11" s="134"/>
      <c r="R11" s="16"/>
      <c r="S11" s="54"/>
    </row>
    <row r="12" spans="2:21" ht="21.9" customHeight="1" thickBot="1" x14ac:dyDescent="0.35">
      <c r="B12" s="25">
        <f t="shared" si="1"/>
        <v>45661</v>
      </c>
      <c r="C12" s="41">
        <f t="shared" si="0"/>
        <v>1</v>
      </c>
      <c r="D12" s="27"/>
      <c r="E12" s="27"/>
      <c r="F12" s="27"/>
      <c r="G12" s="27"/>
      <c r="H12" s="27"/>
      <c r="I12" s="27"/>
      <c r="J12" s="28">
        <f t="shared" si="2"/>
        <v>0</v>
      </c>
      <c r="L12" s="53">
        <f>SUMIFS($J$9:$J$24,$C$9:$C$24,1)+N9</f>
        <v>0</v>
      </c>
      <c r="M12" s="126">
        <f>(L12-N9)-P12</f>
        <v>0</v>
      </c>
      <c r="N12" s="127"/>
      <c r="P12" s="126">
        <f>IF(L12&gt;40,IF(N9&gt;40,L12-N9,L12-40),0)</f>
        <v>0</v>
      </c>
      <c r="Q12" s="127"/>
      <c r="R12" s="16"/>
    </row>
    <row r="13" spans="2:21" ht="21.9" customHeight="1" x14ac:dyDescent="0.3">
      <c r="B13" s="25">
        <f t="shared" si="1"/>
        <v>45662</v>
      </c>
      <c r="C13" s="41">
        <f t="shared" si="0"/>
        <v>2</v>
      </c>
      <c r="D13" s="27"/>
      <c r="E13" s="27"/>
      <c r="F13" s="27"/>
      <c r="G13" s="27"/>
      <c r="H13" s="27"/>
      <c r="I13" s="27"/>
      <c r="J13" s="28">
        <f t="shared" si="2"/>
        <v>0</v>
      </c>
      <c r="R13" s="16"/>
    </row>
    <row r="14" spans="2:21" ht="21.9" customHeight="1" thickBot="1" x14ac:dyDescent="0.35">
      <c r="B14" s="25">
        <f t="shared" si="1"/>
        <v>45663</v>
      </c>
      <c r="C14" s="41">
        <f t="shared" si="0"/>
        <v>2</v>
      </c>
      <c r="D14" s="27"/>
      <c r="E14" s="27"/>
      <c r="F14" s="27"/>
      <c r="G14" s="27"/>
      <c r="H14" s="27"/>
      <c r="I14" s="27"/>
      <c r="J14" s="28">
        <f t="shared" si="2"/>
        <v>0</v>
      </c>
      <c r="R14" s="16"/>
    </row>
    <row r="15" spans="2:21" ht="21.9" customHeight="1" thickBot="1" x14ac:dyDescent="0.35">
      <c r="B15" s="25">
        <f t="shared" si="1"/>
        <v>45664</v>
      </c>
      <c r="C15" s="41">
        <f t="shared" si="0"/>
        <v>2</v>
      </c>
      <c r="D15" s="27"/>
      <c r="E15" s="27"/>
      <c r="F15" s="27"/>
      <c r="G15" s="27"/>
      <c r="H15" s="27"/>
      <c r="I15" s="27"/>
      <c r="J15" s="28">
        <f t="shared" si="2"/>
        <v>0</v>
      </c>
      <c r="L15" s="43">
        <v>2</v>
      </c>
      <c r="M15" s="124" t="s">
        <v>79</v>
      </c>
      <c r="N15" s="125"/>
      <c r="P15" s="124" t="s">
        <v>6</v>
      </c>
      <c r="Q15" s="125"/>
      <c r="R15" s="16"/>
    </row>
    <row r="16" spans="2:21" ht="21.9" customHeight="1" thickBot="1" x14ac:dyDescent="0.35">
      <c r="B16" s="25">
        <f t="shared" si="1"/>
        <v>45665</v>
      </c>
      <c r="C16" s="41">
        <f t="shared" si="0"/>
        <v>2</v>
      </c>
      <c r="D16" s="27"/>
      <c r="E16" s="27"/>
      <c r="F16" s="27"/>
      <c r="G16" s="27"/>
      <c r="H16" s="27"/>
      <c r="I16" s="27"/>
      <c r="J16" s="28">
        <f t="shared" si="2"/>
        <v>0</v>
      </c>
      <c r="L16" s="53">
        <f>SUMIFS($J$9:$J$24,$C$9:$C$24,2)</f>
        <v>0</v>
      </c>
      <c r="M16" s="126">
        <f>L16-P16</f>
        <v>0</v>
      </c>
      <c r="N16" s="127"/>
      <c r="P16" s="126">
        <f>IF(L16&gt;40,L16-40,0)</f>
        <v>0</v>
      </c>
      <c r="Q16" s="127"/>
      <c r="R16" s="16"/>
    </row>
    <row r="17" spans="2:18" ht="21.9" customHeight="1" x14ac:dyDescent="0.3">
      <c r="B17" s="25">
        <f t="shared" si="1"/>
        <v>45666</v>
      </c>
      <c r="C17" s="41">
        <f t="shared" si="0"/>
        <v>2</v>
      </c>
      <c r="D17" s="27"/>
      <c r="E17" s="27"/>
      <c r="F17" s="27"/>
      <c r="G17" s="27"/>
      <c r="H17" s="27"/>
      <c r="I17" s="27"/>
      <c r="J17" s="28">
        <f t="shared" si="2"/>
        <v>0</v>
      </c>
      <c r="O17" s="29"/>
      <c r="R17" s="16"/>
    </row>
    <row r="18" spans="2:18" ht="21.9" customHeight="1" thickBot="1" x14ac:dyDescent="0.35">
      <c r="B18" s="25">
        <f t="shared" si="1"/>
        <v>45667</v>
      </c>
      <c r="C18" s="41">
        <f t="shared" si="0"/>
        <v>2</v>
      </c>
      <c r="D18" s="27"/>
      <c r="E18" s="27"/>
      <c r="F18" s="27"/>
      <c r="G18" s="27"/>
      <c r="H18" s="27"/>
      <c r="I18" s="27"/>
      <c r="J18" s="28">
        <f t="shared" si="2"/>
        <v>0</v>
      </c>
      <c r="O18" s="29"/>
      <c r="R18" s="16"/>
    </row>
    <row r="19" spans="2:18" ht="21.9" customHeight="1" thickBot="1" x14ac:dyDescent="0.35">
      <c r="B19" s="25">
        <f t="shared" si="1"/>
        <v>45668</v>
      </c>
      <c r="C19" s="41">
        <f t="shared" si="0"/>
        <v>2</v>
      </c>
      <c r="D19" s="27"/>
      <c r="E19" s="27"/>
      <c r="F19" s="27"/>
      <c r="G19" s="27"/>
      <c r="H19" s="27"/>
      <c r="I19" s="27"/>
      <c r="J19" s="28">
        <f t="shared" si="2"/>
        <v>0</v>
      </c>
      <c r="L19" s="43">
        <v>3</v>
      </c>
      <c r="M19" s="133" t="s">
        <v>80</v>
      </c>
      <c r="N19" s="134"/>
      <c r="P19" s="133" t="s">
        <v>7</v>
      </c>
      <c r="Q19" s="134"/>
      <c r="R19" s="16"/>
    </row>
    <row r="20" spans="2:18" ht="21.9" customHeight="1" thickBot="1" x14ac:dyDescent="0.35">
      <c r="B20" s="25">
        <f t="shared" si="1"/>
        <v>45669</v>
      </c>
      <c r="C20" s="41">
        <f t="shared" si="0"/>
        <v>3</v>
      </c>
      <c r="D20" s="27"/>
      <c r="E20" s="27"/>
      <c r="F20" s="27"/>
      <c r="G20" s="27"/>
      <c r="H20" s="27"/>
      <c r="I20" s="27"/>
      <c r="J20" s="28">
        <f t="shared" si="2"/>
        <v>0</v>
      </c>
      <c r="L20" s="53">
        <f>SUMIFS($J$9:$J$23,$C$9:$C$23,3)</f>
        <v>0</v>
      </c>
      <c r="M20" s="126">
        <f>L20-P20</f>
        <v>0</v>
      </c>
      <c r="N20" s="127"/>
      <c r="P20" s="126">
        <f>IF(L20&gt;40,L20-40,0)</f>
        <v>0</v>
      </c>
      <c r="Q20" s="127"/>
      <c r="R20" s="16"/>
    </row>
    <row r="21" spans="2:18" ht="21.9" customHeight="1" x14ac:dyDescent="0.3">
      <c r="B21" s="25">
        <f t="shared" si="1"/>
        <v>45670</v>
      </c>
      <c r="C21" s="41">
        <f t="shared" si="0"/>
        <v>3</v>
      </c>
      <c r="D21" s="27"/>
      <c r="E21" s="27"/>
      <c r="F21" s="27"/>
      <c r="G21" s="27"/>
      <c r="H21" s="27"/>
      <c r="I21" s="27"/>
      <c r="J21" s="28">
        <f t="shared" si="2"/>
        <v>0</v>
      </c>
      <c r="R21" s="16"/>
    </row>
    <row r="22" spans="2:18" ht="21.9" customHeight="1" x14ac:dyDescent="0.3">
      <c r="B22" s="25">
        <f t="shared" si="1"/>
        <v>45671</v>
      </c>
      <c r="C22" s="41">
        <f t="shared" si="0"/>
        <v>3</v>
      </c>
      <c r="D22" s="27"/>
      <c r="E22" s="27"/>
      <c r="F22" s="27"/>
      <c r="G22" s="27"/>
      <c r="H22" s="27"/>
      <c r="I22" s="27"/>
      <c r="J22" s="28">
        <f t="shared" si="2"/>
        <v>0</v>
      </c>
      <c r="R22" s="16"/>
    </row>
    <row r="23" spans="2:18" ht="21.9" customHeight="1" thickBot="1" x14ac:dyDescent="0.35">
      <c r="B23" s="30">
        <f t="shared" si="1"/>
        <v>45672</v>
      </c>
      <c r="C23" s="31">
        <f>WEEKNUM(B23)</f>
        <v>3</v>
      </c>
      <c r="D23" s="27"/>
      <c r="E23" s="27"/>
      <c r="F23" s="27"/>
      <c r="G23" s="27"/>
      <c r="H23" s="27"/>
      <c r="I23" s="27"/>
      <c r="J23" s="32">
        <f t="shared" si="2"/>
        <v>0</v>
      </c>
      <c r="M23" s="59"/>
      <c r="N23" s="59"/>
      <c r="O23" s="59"/>
      <c r="P23" s="59"/>
      <c r="Q23" s="59"/>
      <c r="R23" s="60"/>
    </row>
    <row r="24" spans="2:18" ht="31.8" thickBot="1" x14ac:dyDescent="0.35">
      <c r="B24" s="128"/>
      <c r="C24" s="129"/>
      <c r="D24" s="129"/>
      <c r="E24" s="129"/>
      <c r="F24" s="129"/>
      <c r="G24" s="129"/>
      <c r="H24" s="129"/>
      <c r="I24" s="129"/>
      <c r="J24" s="129"/>
      <c r="K24" s="129"/>
      <c r="L24" s="130"/>
      <c r="M24" s="67" t="s">
        <v>83</v>
      </c>
      <c r="N24" s="55">
        <f>SUM(M12,M16,M20)</f>
        <v>0</v>
      </c>
      <c r="O24" s="56"/>
      <c r="P24" s="57" t="s">
        <v>33</v>
      </c>
      <c r="Q24" s="55">
        <f>SUM(P12,P16,P20)</f>
        <v>0</v>
      </c>
      <c r="R24" s="58"/>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28" spans="2:18" x14ac:dyDescent="0.3">
      <c r="B28" s="14"/>
      <c r="C28" s="14"/>
      <c r="D28" s="14"/>
      <c r="E28" s="14"/>
      <c r="F28" s="14"/>
      <c r="G28" s="14"/>
      <c r="H28" s="14"/>
      <c r="I28" s="14"/>
      <c r="J28" s="14"/>
      <c r="K28" s="14"/>
    </row>
    <row r="29" spans="2:18" ht="15.75" customHeight="1" x14ac:dyDescent="0.3">
      <c r="J29" s="14"/>
    </row>
    <row r="30" spans="2:18"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B32" s="118"/>
      <c r="C32" s="118"/>
      <c r="D32" s="118"/>
      <c r="E32" s="118"/>
      <c r="F32" s="118"/>
      <c r="G32" s="118"/>
      <c r="H32" s="118"/>
      <c r="J32" s="116" t="s">
        <v>158</v>
      </c>
      <c r="K32" s="117"/>
      <c r="L32" s="117"/>
      <c r="M32" s="117"/>
      <c r="N32" s="117"/>
    </row>
  </sheetData>
  <sheetProtection algorithmName="SHA-512" hashValue="7LNmkSmDxbK10Wzz7i6oF8gzcPXjjWlbvu4bKt49LFKjNI74CeJaaxYWWwmaHnsYe744O+FronMPUUzT5kZDmA==" saltValue="SbCo0/UT20eu3ayfQBcSVw==" spinCount="100000" sheet="1" selectLockedCells="1"/>
  <mergeCells count="32">
    <mergeCell ref="M5:N5"/>
    <mergeCell ref="J26:N27"/>
    <mergeCell ref="B26:E27"/>
    <mergeCell ref="B24:L24"/>
    <mergeCell ref="M20:N20"/>
    <mergeCell ref="B25:H25"/>
    <mergeCell ref="J25:R25"/>
    <mergeCell ref="P20:Q20"/>
    <mergeCell ref="P16:Q16"/>
    <mergeCell ref="P19:Q19"/>
    <mergeCell ref="M19:N19"/>
    <mergeCell ref="M11:N11"/>
    <mergeCell ref="M12:N12"/>
    <mergeCell ref="M15:N15"/>
    <mergeCell ref="M16:N16"/>
    <mergeCell ref="P9:Q9"/>
    <mergeCell ref="J30:R31"/>
    <mergeCell ref="J32:N32"/>
    <mergeCell ref="B30:H32"/>
    <mergeCell ref="B2:R2"/>
    <mergeCell ref="J4:K4"/>
    <mergeCell ref="J3:K3"/>
    <mergeCell ref="K8:R8"/>
    <mergeCell ref="P15:Q15"/>
    <mergeCell ref="P12:Q12"/>
    <mergeCell ref="B7:R7"/>
    <mergeCell ref="C3:H3"/>
    <mergeCell ref="B5:C5"/>
    <mergeCell ref="P11:Q11"/>
    <mergeCell ref="D5:H5"/>
    <mergeCell ref="M3:N3"/>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100-000000000000}">
      <formula1>Valid_Time_Increments</formula1>
    </dataValidation>
  </dataValidations>
  <pageMargins left="0.25" right="0.25" top="0.75" bottom="0.75" header="0.3" footer="0.3"/>
  <pageSetup scale="5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U32"/>
  <sheetViews>
    <sheetView workbookViewId="0">
      <selection activeCell="D6" sqref="D6"/>
    </sheetView>
  </sheetViews>
  <sheetFormatPr defaultColWidth="9.109375" defaultRowHeight="15.6" x14ac:dyDescent="0.3"/>
  <cols>
    <col min="1" max="1" width="2" style="4" customWidth="1"/>
    <col min="2" max="2" width="13.44140625" style="3" bestFit="1" customWidth="1"/>
    <col min="3" max="3" width="15.109375" style="4" customWidth="1"/>
    <col min="4" max="9" width="13.6640625" style="4" customWidth="1"/>
    <col min="10" max="10" width="22.109375" style="4" bestFit="1" customWidth="1"/>
    <col min="11" max="11" width="3"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8" customHeight="1" thickBot="1" x14ac:dyDescent="0.35">
      <c r="B4" s="10"/>
      <c r="C4" s="11"/>
      <c r="D4" s="12"/>
      <c r="E4" s="12"/>
      <c r="F4" s="12"/>
      <c r="G4" s="12"/>
      <c r="H4" s="12"/>
      <c r="I4" s="13"/>
      <c r="J4" s="119"/>
      <c r="K4" s="119"/>
      <c r="L4" s="23"/>
      <c r="M4" s="137"/>
      <c r="N4" s="137"/>
      <c r="O4" s="14"/>
      <c r="P4" s="15" t="s">
        <v>24</v>
      </c>
      <c r="Q4" s="69" t="s">
        <v>39</v>
      </c>
      <c r="R4" s="16"/>
    </row>
    <row r="5" spans="2:2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45945</v>
      </c>
      <c r="R5" s="16"/>
      <c r="T5" s="15" t="s">
        <v>26</v>
      </c>
      <c r="U5" s="68">
        <v>45961</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28"/>
      <c r="C7" s="129"/>
      <c r="D7" s="129"/>
      <c r="E7" s="129"/>
      <c r="F7" s="129"/>
      <c r="G7" s="129"/>
      <c r="H7" s="129"/>
      <c r="I7" s="129"/>
      <c r="J7" s="129"/>
      <c r="K7" s="129"/>
      <c r="L7" s="129"/>
      <c r="M7" s="129"/>
      <c r="N7" s="129"/>
      <c r="O7" s="129"/>
      <c r="P7" s="129"/>
      <c r="Q7" s="129"/>
      <c r="R7" s="130"/>
    </row>
    <row r="8" spans="2:21" ht="16.2"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 customHeight="1" x14ac:dyDescent="0.3">
      <c r="B9" s="36">
        <f>U5-DAY(U5)+1</f>
        <v>45931</v>
      </c>
      <c r="C9" s="37">
        <f>WEEKNUM(B9)</f>
        <v>40</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45932</v>
      </c>
      <c r="C10" s="26">
        <f t="shared" ref="C10:C22" si="0">WEEKNUM(B10)</f>
        <v>40</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45933</v>
      </c>
      <c r="C11" s="26">
        <f t="shared" si="0"/>
        <v>40</v>
      </c>
      <c r="D11" s="27"/>
      <c r="E11" s="27"/>
      <c r="F11" s="27"/>
      <c r="G11" s="27"/>
      <c r="H11" s="27"/>
      <c r="I11" s="27"/>
      <c r="J11" s="38">
        <f t="shared" si="1"/>
        <v>0</v>
      </c>
      <c r="L11" s="43">
        <v>40</v>
      </c>
      <c r="M11" s="133" t="s">
        <v>129</v>
      </c>
      <c r="N11" s="134"/>
      <c r="O11" s="29"/>
      <c r="P11" s="133" t="s">
        <v>64</v>
      </c>
      <c r="Q11" s="134"/>
      <c r="R11" s="16"/>
    </row>
    <row r="12" spans="2:21" ht="21.9" customHeight="1" thickBot="1" x14ac:dyDescent="0.35">
      <c r="B12" s="25">
        <f t="shared" si="2"/>
        <v>45934</v>
      </c>
      <c r="C12" s="26">
        <f t="shared" si="0"/>
        <v>40</v>
      </c>
      <c r="D12" s="27"/>
      <c r="E12" s="27"/>
      <c r="F12" s="27"/>
      <c r="G12" s="27"/>
      <c r="H12" s="27"/>
      <c r="I12" s="27"/>
      <c r="J12" s="38">
        <f t="shared" si="1"/>
        <v>0</v>
      </c>
      <c r="L12" s="53">
        <f>SUMIFS($J$9:$J$24,$C$9:$C$24,40)</f>
        <v>0</v>
      </c>
      <c r="M12" s="126">
        <f>L12-P12</f>
        <v>0</v>
      </c>
      <c r="N12" s="127"/>
      <c r="P12" s="126">
        <f>IF('September - 2'!L21+L12&gt;40, L12+'September - 2'!L21-40-'September - 2'!P21:Q21,0)</f>
        <v>0</v>
      </c>
      <c r="Q12" s="127"/>
      <c r="R12" s="16"/>
    </row>
    <row r="13" spans="2:21" ht="21.9" customHeight="1" x14ac:dyDescent="0.3">
      <c r="B13" s="25">
        <f t="shared" si="2"/>
        <v>45935</v>
      </c>
      <c r="C13" s="26">
        <f t="shared" si="0"/>
        <v>41</v>
      </c>
      <c r="D13" s="27"/>
      <c r="E13" s="27"/>
      <c r="F13" s="27"/>
      <c r="G13" s="27"/>
      <c r="H13" s="27"/>
      <c r="I13" s="27"/>
      <c r="J13" s="38">
        <f t="shared" si="1"/>
        <v>0</v>
      </c>
      <c r="R13" s="16"/>
    </row>
    <row r="14" spans="2:21" ht="21.9" customHeight="1" thickBot="1" x14ac:dyDescent="0.35">
      <c r="B14" s="25">
        <f t="shared" si="2"/>
        <v>45936</v>
      </c>
      <c r="C14" s="26">
        <f t="shared" si="0"/>
        <v>41</v>
      </c>
      <c r="D14" s="27"/>
      <c r="E14" s="27"/>
      <c r="F14" s="27"/>
      <c r="G14" s="27"/>
      <c r="H14" s="27"/>
      <c r="I14" s="27"/>
      <c r="J14" s="38">
        <f t="shared" si="1"/>
        <v>0</v>
      </c>
      <c r="R14" s="16"/>
    </row>
    <row r="15" spans="2:21" ht="21.9" customHeight="1" thickBot="1" x14ac:dyDescent="0.35">
      <c r="B15" s="25">
        <f t="shared" si="2"/>
        <v>45937</v>
      </c>
      <c r="C15" s="26">
        <f t="shared" si="0"/>
        <v>41</v>
      </c>
      <c r="D15" s="27"/>
      <c r="E15" s="27"/>
      <c r="F15" s="27"/>
      <c r="G15" s="27"/>
      <c r="H15" s="27"/>
      <c r="I15" s="27"/>
      <c r="J15" s="38">
        <f t="shared" si="1"/>
        <v>0</v>
      </c>
      <c r="L15" s="43">
        <v>41</v>
      </c>
      <c r="M15" s="124" t="s">
        <v>131</v>
      </c>
      <c r="N15" s="125"/>
      <c r="P15" s="124" t="s">
        <v>65</v>
      </c>
      <c r="Q15" s="125"/>
      <c r="R15" s="16"/>
    </row>
    <row r="16" spans="2:21" ht="21.9" customHeight="1" thickBot="1" x14ac:dyDescent="0.35">
      <c r="B16" s="25">
        <f t="shared" si="2"/>
        <v>45938</v>
      </c>
      <c r="C16" s="26">
        <f t="shared" si="0"/>
        <v>41</v>
      </c>
      <c r="D16" s="27"/>
      <c r="E16" s="27"/>
      <c r="F16" s="27"/>
      <c r="G16" s="27"/>
      <c r="H16" s="27"/>
      <c r="I16" s="27"/>
      <c r="J16" s="38">
        <f t="shared" si="1"/>
        <v>0</v>
      </c>
      <c r="L16" s="53">
        <f>SUMIFS($J$9:$J$24,$C$9:$C$24,41)</f>
        <v>0</v>
      </c>
      <c r="M16" s="126">
        <f>L16-P16</f>
        <v>0</v>
      </c>
      <c r="N16" s="127"/>
      <c r="P16" s="126">
        <f>IF(L16&gt;40,L16-40,0)</f>
        <v>0</v>
      </c>
      <c r="Q16" s="127"/>
      <c r="R16" s="16"/>
    </row>
    <row r="17" spans="2:18" ht="21.9" customHeight="1" x14ac:dyDescent="0.3">
      <c r="B17" s="25">
        <f t="shared" si="2"/>
        <v>45939</v>
      </c>
      <c r="C17" s="26">
        <f t="shared" si="0"/>
        <v>41</v>
      </c>
      <c r="D17" s="27"/>
      <c r="E17" s="27"/>
      <c r="F17" s="27"/>
      <c r="G17" s="27"/>
      <c r="H17" s="27"/>
      <c r="I17" s="27"/>
      <c r="J17" s="38">
        <f t="shared" si="1"/>
        <v>0</v>
      </c>
      <c r="O17" s="29"/>
      <c r="R17" s="16"/>
    </row>
    <row r="18" spans="2:18" ht="21.9" customHeight="1" thickBot="1" x14ac:dyDescent="0.35">
      <c r="B18" s="25">
        <f t="shared" si="2"/>
        <v>45940</v>
      </c>
      <c r="C18" s="26">
        <f t="shared" si="0"/>
        <v>41</v>
      </c>
      <c r="D18" s="27"/>
      <c r="E18" s="27"/>
      <c r="F18" s="27"/>
      <c r="G18" s="27"/>
      <c r="H18" s="27"/>
      <c r="I18" s="27"/>
      <c r="J18" s="38">
        <f t="shared" si="1"/>
        <v>0</v>
      </c>
      <c r="O18" s="29"/>
      <c r="R18" s="16"/>
    </row>
    <row r="19" spans="2:18" ht="21.9" customHeight="1" thickBot="1" x14ac:dyDescent="0.35">
      <c r="B19" s="25">
        <f t="shared" si="2"/>
        <v>45941</v>
      </c>
      <c r="C19" s="26">
        <f t="shared" si="0"/>
        <v>41</v>
      </c>
      <c r="D19" s="27"/>
      <c r="E19" s="27"/>
      <c r="F19" s="27"/>
      <c r="G19" s="27"/>
      <c r="H19" s="27"/>
      <c r="I19" s="27"/>
      <c r="J19" s="38">
        <f t="shared" si="1"/>
        <v>0</v>
      </c>
      <c r="L19" s="43">
        <v>42</v>
      </c>
      <c r="M19" s="133" t="s">
        <v>130</v>
      </c>
      <c r="N19" s="134"/>
      <c r="P19" s="133" t="s">
        <v>66</v>
      </c>
      <c r="Q19" s="134"/>
      <c r="R19" s="16"/>
    </row>
    <row r="20" spans="2:18" ht="21.9" customHeight="1" thickBot="1" x14ac:dyDescent="0.35">
      <c r="B20" s="25">
        <f t="shared" si="2"/>
        <v>45942</v>
      </c>
      <c r="C20" s="26">
        <f t="shared" si="0"/>
        <v>42</v>
      </c>
      <c r="D20" s="27"/>
      <c r="E20" s="27"/>
      <c r="F20" s="27"/>
      <c r="G20" s="27"/>
      <c r="H20" s="27"/>
      <c r="I20" s="27"/>
      <c r="J20" s="38">
        <f t="shared" si="1"/>
        <v>0</v>
      </c>
      <c r="L20" s="53">
        <f>SUMIFS($J$9:$J$23,$C$9:$C$23,42)</f>
        <v>0</v>
      </c>
      <c r="M20" s="126">
        <f>L20-P20</f>
        <v>0</v>
      </c>
      <c r="N20" s="127"/>
      <c r="P20" s="126">
        <f>IF(L20&gt;40,L20-40,0)</f>
        <v>0</v>
      </c>
      <c r="Q20" s="127"/>
      <c r="R20" s="16"/>
    </row>
    <row r="21" spans="2:18" ht="21.9" customHeight="1" x14ac:dyDescent="0.3">
      <c r="B21" s="25">
        <f t="shared" si="2"/>
        <v>45943</v>
      </c>
      <c r="C21" s="26">
        <f t="shared" si="0"/>
        <v>42</v>
      </c>
      <c r="D21" s="27"/>
      <c r="E21" s="27"/>
      <c r="F21" s="27"/>
      <c r="G21" s="27"/>
      <c r="H21" s="27"/>
      <c r="I21" s="27"/>
      <c r="J21" s="38">
        <f t="shared" si="1"/>
        <v>0</v>
      </c>
      <c r="R21" s="16"/>
    </row>
    <row r="22" spans="2:18" ht="21.9" customHeight="1" x14ac:dyDescent="0.3">
      <c r="B22" s="25">
        <f t="shared" si="2"/>
        <v>45944</v>
      </c>
      <c r="C22" s="26">
        <f t="shared" si="0"/>
        <v>42</v>
      </c>
      <c r="D22" s="27"/>
      <c r="E22" s="27"/>
      <c r="F22" s="27"/>
      <c r="G22" s="27"/>
      <c r="H22" s="27"/>
      <c r="I22" s="27"/>
      <c r="J22" s="38">
        <f t="shared" si="1"/>
        <v>0</v>
      </c>
      <c r="R22" s="16"/>
    </row>
    <row r="23" spans="2:18" ht="21.9" customHeight="1" x14ac:dyDescent="0.3">
      <c r="B23" s="30">
        <f t="shared" si="2"/>
        <v>45945</v>
      </c>
      <c r="C23" s="31">
        <f>WEEKNUM(B23)</f>
        <v>42</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28" spans="2:18" x14ac:dyDescent="0.3">
      <c r="B28" s="4"/>
    </row>
    <row r="29" spans="2:18" x14ac:dyDescent="0.3">
      <c r="B29" s="4"/>
    </row>
    <row r="30" spans="2:18" ht="15" customHeight="1"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B32" s="118"/>
      <c r="C32" s="118"/>
      <c r="D32" s="118"/>
      <c r="E32" s="118"/>
      <c r="F32" s="118"/>
      <c r="G32" s="118"/>
      <c r="H32" s="118"/>
      <c r="J32" s="116" t="s">
        <v>158</v>
      </c>
      <c r="K32" s="117"/>
      <c r="L32" s="117"/>
      <c r="M32" s="117"/>
      <c r="N32" s="117"/>
    </row>
  </sheetData>
  <sheetProtection algorithmName="SHA-512" hashValue="Z2+5tOjNuC+OpR/rjaUuXd6h8VC5T7yUOSUvt4KynBqMNGWKC22FqZLqvq8oN+mxbiU3uv0L6qp0oEcUYpcfkw==" saltValue="3xb3u6SfO47lBEHIJr/vQQ==" spinCount="100000" sheet="1" selectLockedCells="1"/>
  <mergeCells count="31">
    <mergeCell ref="M15:N15"/>
    <mergeCell ref="M16:N16"/>
    <mergeCell ref="M19:N19"/>
    <mergeCell ref="P15:Q15"/>
    <mergeCell ref="B2:R2"/>
    <mergeCell ref="C3:H3"/>
    <mergeCell ref="J3:K3"/>
    <mergeCell ref="J4:K4"/>
    <mergeCell ref="M3:N3"/>
    <mergeCell ref="M4:N4"/>
    <mergeCell ref="P12:Q12"/>
    <mergeCell ref="B7:R7"/>
    <mergeCell ref="K8:R8"/>
    <mergeCell ref="M11:N11"/>
    <mergeCell ref="P11:Q11"/>
    <mergeCell ref="J30:R31"/>
    <mergeCell ref="J32:N32"/>
    <mergeCell ref="B30:H32"/>
    <mergeCell ref="B24:L24"/>
    <mergeCell ref="B5:C5"/>
    <mergeCell ref="M20:N20"/>
    <mergeCell ref="M12:N12"/>
    <mergeCell ref="D5:H5"/>
    <mergeCell ref="M5:N5"/>
    <mergeCell ref="B26:E27"/>
    <mergeCell ref="B25:H25"/>
    <mergeCell ref="J25:R25"/>
    <mergeCell ref="J26:N27"/>
    <mergeCell ref="P16:Q16"/>
    <mergeCell ref="P19:Q19"/>
    <mergeCell ref="P20:Q20"/>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300-000000000000}">
      <formula1>Valid_Time_Increments</formula1>
    </dataValidation>
  </dataValidations>
  <pageMargins left="0.7" right="0.7" top="0.75" bottom="0.75" header="0.3" footer="0.3"/>
  <pageSetup scale="6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W33"/>
  <sheetViews>
    <sheetView workbookViewId="0">
      <selection activeCell="D6" sqref="D6"/>
    </sheetView>
  </sheetViews>
  <sheetFormatPr defaultColWidth="9.109375" defaultRowHeight="15.6" x14ac:dyDescent="0.3"/>
  <cols>
    <col min="1" max="1" width="2" style="4" customWidth="1"/>
    <col min="2" max="2" width="13.44140625" style="3" bestFit="1" customWidth="1"/>
    <col min="3" max="3" width="16.44140625" style="4" customWidth="1"/>
    <col min="4" max="9" width="13.6640625" style="4" customWidth="1"/>
    <col min="10" max="10" width="22.109375" style="4" bestFit="1" customWidth="1"/>
    <col min="11" max="11" width="3.554687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1" t="s">
        <v>150</v>
      </c>
      <c r="C2" s="92"/>
      <c r="D2" s="92"/>
      <c r="E2" s="92"/>
      <c r="F2" s="92"/>
      <c r="G2" s="92"/>
      <c r="H2" s="92"/>
      <c r="I2" s="92"/>
      <c r="J2" s="92"/>
      <c r="K2" s="92"/>
      <c r="L2" s="92"/>
      <c r="M2" s="92"/>
      <c r="N2" s="92"/>
      <c r="O2" s="92"/>
      <c r="P2" s="92"/>
      <c r="Q2" s="92"/>
      <c r="R2" s="93"/>
    </row>
    <row r="3" spans="2:23"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8" customHeight="1" thickBot="1" x14ac:dyDescent="0.35">
      <c r="B4" s="10"/>
      <c r="C4" s="11"/>
      <c r="D4" s="12"/>
      <c r="E4" s="12"/>
      <c r="F4" s="12"/>
      <c r="G4" s="12"/>
      <c r="H4" s="12"/>
      <c r="I4" s="13"/>
      <c r="J4" s="119"/>
      <c r="K4" s="119"/>
      <c r="L4" s="23"/>
      <c r="M4" s="137"/>
      <c r="N4" s="137"/>
      <c r="O4" s="14"/>
      <c r="P4" s="15" t="s">
        <v>24</v>
      </c>
      <c r="Q4" s="69" t="s">
        <v>39</v>
      </c>
      <c r="R4" s="16"/>
    </row>
    <row r="5" spans="2:23"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45961</v>
      </c>
      <c r="R5" s="16"/>
      <c r="T5" s="15" t="s">
        <v>26</v>
      </c>
      <c r="U5" s="68">
        <v>45961</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28"/>
      <c r="C7" s="129"/>
      <c r="D7" s="129"/>
      <c r="E7" s="129"/>
      <c r="F7" s="129"/>
      <c r="G7" s="129"/>
      <c r="H7" s="129"/>
      <c r="I7" s="129"/>
      <c r="J7" s="129"/>
      <c r="K7" s="129"/>
      <c r="L7" s="129"/>
      <c r="M7" s="129"/>
      <c r="N7" s="129"/>
      <c r="O7" s="129"/>
      <c r="P7" s="129"/>
      <c r="Q7" s="129"/>
      <c r="R7" s="130"/>
    </row>
    <row r="8" spans="2:23" ht="34.5" customHeight="1"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 customHeight="1" x14ac:dyDescent="0.3">
      <c r="B9" s="25">
        <f>October!B23+1</f>
        <v>45946</v>
      </c>
      <c r="C9" s="26">
        <f t="shared" ref="C9:C24" si="0">WEEKNUM(B9)</f>
        <v>42</v>
      </c>
      <c r="D9" s="27"/>
      <c r="E9" s="27"/>
      <c r="F9" s="27"/>
      <c r="G9" s="27"/>
      <c r="H9" s="27"/>
      <c r="I9" s="27"/>
      <c r="J9" s="28">
        <f>IF((OR(E9="",D9="")),0,((E9-D9+IF((E9&lt; D9),1,0))*24) ) + IF((OR(G9="",F9="")),0,((G9-F9+IF((G9&lt; F9),1,0))*24) ) +  IF((OR(I9="",H9="")),0,((I9-H9+IF((I9&lt; H9),1,0))*24) )</f>
        <v>0</v>
      </c>
      <c r="O9" s="29"/>
      <c r="R9" s="16"/>
    </row>
    <row r="10" spans="2:23" ht="21.9" customHeight="1" thickBot="1" x14ac:dyDescent="0.35">
      <c r="B10" s="25">
        <f>(B9)+1</f>
        <v>45947</v>
      </c>
      <c r="C10" s="26">
        <f t="shared" si="0"/>
        <v>42</v>
      </c>
      <c r="D10" s="27"/>
      <c r="E10" s="27"/>
      <c r="F10" s="27"/>
      <c r="G10" s="27"/>
      <c r="H10" s="27"/>
      <c r="I10" s="27"/>
      <c r="J10" s="28">
        <f t="shared" ref="J10:J24" si="1">IF((OR(E10="",D10="")),0,((E10-D10+IF((E10&lt; D10),1,0))*24) ) + IF((OR(G10="",F10="")),0,((G10-F10+IF((G10&lt; F10),1,0))*24) ) +  IF((OR(I10="",H10="")),0,((I10-H10+IF((I10&lt; H10),1,0))*24) )</f>
        <v>0</v>
      </c>
      <c r="L10" s="43"/>
      <c r="R10" s="16"/>
    </row>
    <row r="11" spans="2:23" ht="21.9" customHeight="1" thickBot="1" x14ac:dyDescent="0.35">
      <c r="B11" s="25">
        <f>(B10)+1</f>
        <v>45948</v>
      </c>
      <c r="C11" s="26">
        <f t="shared" si="0"/>
        <v>42</v>
      </c>
      <c r="D11" s="27"/>
      <c r="E11" s="27"/>
      <c r="F11" s="27"/>
      <c r="G11" s="27"/>
      <c r="H11" s="27"/>
      <c r="I11" s="27"/>
      <c r="J11" s="28">
        <f t="shared" si="1"/>
        <v>0</v>
      </c>
      <c r="L11" s="43">
        <v>42</v>
      </c>
      <c r="M11" s="124" t="s">
        <v>130</v>
      </c>
      <c r="N11" s="125"/>
      <c r="O11" s="29"/>
      <c r="P11" s="124" t="s">
        <v>66</v>
      </c>
      <c r="Q11" s="125"/>
      <c r="R11" s="16"/>
    </row>
    <row r="12" spans="2:23" ht="21.9" customHeight="1" thickBot="1" x14ac:dyDescent="0.35">
      <c r="B12" s="25">
        <f t="shared" ref="B12:B24" si="2">(B11)+1</f>
        <v>45949</v>
      </c>
      <c r="C12" s="26">
        <f t="shared" si="0"/>
        <v>43</v>
      </c>
      <c r="D12" s="27"/>
      <c r="E12" s="27"/>
      <c r="F12" s="27"/>
      <c r="G12" s="27"/>
      <c r="H12" s="27"/>
      <c r="I12" s="27"/>
      <c r="J12" s="28">
        <f t="shared" si="1"/>
        <v>0</v>
      </c>
      <c r="L12" s="53">
        <f>SUMIFS($J$8:$J$24,$C$8:$C$24,42)</f>
        <v>0</v>
      </c>
      <c r="M12" s="126">
        <f>L12-P12</f>
        <v>0</v>
      </c>
      <c r="N12" s="127"/>
      <c r="O12" s="29"/>
      <c r="P12" s="126">
        <f>IF(October!L20+L12&gt;40, L12+October!L20-40-October!P20:Q20,0)</f>
        <v>0</v>
      </c>
      <c r="Q12" s="127"/>
      <c r="R12" s="16"/>
    </row>
    <row r="13" spans="2:23" ht="21.9" customHeight="1" x14ac:dyDescent="0.3">
      <c r="B13" s="25">
        <f t="shared" si="2"/>
        <v>45950</v>
      </c>
      <c r="C13" s="26">
        <f t="shared" si="0"/>
        <v>43</v>
      </c>
      <c r="D13" s="27"/>
      <c r="E13" s="27"/>
      <c r="F13" s="27"/>
      <c r="G13" s="27"/>
      <c r="H13" s="27"/>
      <c r="I13" s="27"/>
      <c r="J13" s="28">
        <f t="shared" si="1"/>
        <v>0</v>
      </c>
      <c r="R13" s="16"/>
    </row>
    <row r="14" spans="2:23" ht="21.9" customHeight="1" x14ac:dyDescent="0.3">
      <c r="B14" s="25">
        <f t="shared" si="2"/>
        <v>45951</v>
      </c>
      <c r="C14" s="26">
        <f t="shared" si="0"/>
        <v>43</v>
      </c>
      <c r="D14" s="27"/>
      <c r="E14" s="27"/>
      <c r="F14" s="27"/>
      <c r="G14" s="27"/>
      <c r="H14" s="27"/>
      <c r="I14" s="27"/>
      <c r="J14" s="28">
        <f t="shared" si="1"/>
        <v>0</v>
      </c>
      <c r="R14" s="16"/>
    </row>
    <row r="15" spans="2:23" ht="21.9" customHeight="1" thickBot="1" x14ac:dyDescent="0.35">
      <c r="B15" s="25">
        <f t="shared" si="2"/>
        <v>45952</v>
      </c>
      <c r="C15" s="26">
        <f t="shared" si="0"/>
        <v>43</v>
      </c>
      <c r="D15" s="27"/>
      <c r="E15" s="27"/>
      <c r="F15" s="27"/>
      <c r="G15" s="27"/>
      <c r="H15" s="27"/>
      <c r="I15" s="27"/>
      <c r="J15" s="28">
        <f t="shared" si="1"/>
        <v>0</v>
      </c>
      <c r="R15" s="16"/>
    </row>
    <row r="16" spans="2:23" ht="21.9" customHeight="1" thickBot="1" x14ac:dyDescent="0.35">
      <c r="B16" s="25">
        <f t="shared" si="2"/>
        <v>45953</v>
      </c>
      <c r="C16" s="26">
        <f t="shared" si="0"/>
        <v>43</v>
      </c>
      <c r="D16" s="27"/>
      <c r="E16" s="27"/>
      <c r="F16" s="27"/>
      <c r="G16" s="27"/>
      <c r="H16" s="27"/>
      <c r="I16" s="27"/>
      <c r="J16" s="28">
        <f t="shared" si="1"/>
        <v>0</v>
      </c>
      <c r="L16" s="43">
        <v>43</v>
      </c>
      <c r="M16" s="124" t="s">
        <v>133</v>
      </c>
      <c r="N16" s="125"/>
      <c r="O16" s="29"/>
      <c r="P16" s="124" t="s">
        <v>67</v>
      </c>
      <c r="Q16" s="125"/>
      <c r="R16" s="16"/>
    </row>
    <row r="17" spans="2:18" ht="21.9" customHeight="1" thickBot="1" x14ac:dyDescent="0.35">
      <c r="B17" s="25">
        <f t="shared" si="2"/>
        <v>45954</v>
      </c>
      <c r="C17" s="26">
        <f t="shared" si="0"/>
        <v>43</v>
      </c>
      <c r="D17" s="27"/>
      <c r="E17" s="27"/>
      <c r="F17" s="27"/>
      <c r="G17" s="27"/>
      <c r="H17" s="27"/>
      <c r="I17" s="27"/>
      <c r="J17" s="28">
        <f t="shared" si="1"/>
        <v>0</v>
      </c>
      <c r="L17" s="53">
        <f>SUMIFS($J$8:$J$24,$C$8:$C$24,43)</f>
        <v>0</v>
      </c>
      <c r="M17" s="126">
        <f>L17-P17</f>
        <v>0</v>
      </c>
      <c r="N17" s="127"/>
      <c r="O17" s="29"/>
      <c r="P17" s="126">
        <f>IF(L17&gt;40,L17-40,0)</f>
        <v>0</v>
      </c>
      <c r="Q17" s="127"/>
      <c r="R17" s="16"/>
    </row>
    <row r="18" spans="2:18" ht="21.9" customHeight="1" x14ac:dyDescent="0.3">
      <c r="B18" s="25">
        <f t="shared" si="2"/>
        <v>45955</v>
      </c>
      <c r="C18" s="26">
        <f t="shared" si="0"/>
        <v>43</v>
      </c>
      <c r="D18" s="27"/>
      <c r="E18" s="27"/>
      <c r="F18" s="27"/>
      <c r="G18" s="27"/>
      <c r="H18" s="27"/>
      <c r="I18" s="27"/>
      <c r="J18" s="28">
        <f t="shared" si="1"/>
        <v>0</v>
      </c>
      <c r="R18" s="16"/>
    </row>
    <row r="19" spans="2:18" ht="21.9" customHeight="1" x14ac:dyDescent="0.3">
      <c r="B19" s="25">
        <f t="shared" si="2"/>
        <v>45956</v>
      </c>
      <c r="C19" s="26">
        <f t="shared" si="0"/>
        <v>44</v>
      </c>
      <c r="D19" s="27"/>
      <c r="E19" s="27"/>
      <c r="F19" s="27"/>
      <c r="G19" s="27"/>
      <c r="H19" s="27"/>
      <c r="I19" s="27"/>
      <c r="J19" s="28">
        <f t="shared" si="1"/>
        <v>0</v>
      </c>
      <c r="R19" s="16"/>
    </row>
    <row r="20" spans="2:18" ht="21.9" customHeight="1" thickBot="1" x14ac:dyDescent="0.35">
      <c r="B20" s="25">
        <f t="shared" si="2"/>
        <v>45957</v>
      </c>
      <c r="C20" s="26">
        <f t="shared" si="0"/>
        <v>44</v>
      </c>
      <c r="D20" s="27"/>
      <c r="E20" s="27"/>
      <c r="F20" s="27"/>
      <c r="G20" s="27"/>
      <c r="H20" s="27"/>
      <c r="I20" s="27"/>
      <c r="J20" s="28">
        <f t="shared" si="1"/>
        <v>0</v>
      </c>
      <c r="R20" s="16"/>
    </row>
    <row r="21" spans="2:18" ht="21.9" customHeight="1" thickBot="1" x14ac:dyDescent="0.35">
      <c r="B21" s="25">
        <f t="shared" si="2"/>
        <v>45958</v>
      </c>
      <c r="C21" s="26">
        <f t="shared" si="0"/>
        <v>44</v>
      </c>
      <c r="D21" s="27"/>
      <c r="E21" s="27"/>
      <c r="F21" s="27"/>
      <c r="G21" s="27"/>
      <c r="H21" s="27"/>
      <c r="I21" s="27"/>
      <c r="J21" s="28">
        <f t="shared" si="1"/>
        <v>0</v>
      </c>
      <c r="L21" s="43">
        <v>44</v>
      </c>
      <c r="M21" s="124" t="s">
        <v>132</v>
      </c>
      <c r="N21" s="125"/>
      <c r="O21" s="29"/>
      <c r="P21" s="124" t="s">
        <v>68</v>
      </c>
      <c r="Q21" s="125"/>
      <c r="R21" s="16"/>
    </row>
    <row r="22" spans="2:18" ht="21.9" customHeight="1" thickBot="1" x14ac:dyDescent="0.35">
      <c r="B22" s="25">
        <f t="shared" si="2"/>
        <v>45959</v>
      </c>
      <c r="C22" s="26">
        <f t="shared" si="0"/>
        <v>44</v>
      </c>
      <c r="D22" s="27"/>
      <c r="E22" s="27"/>
      <c r="F22" s="27"/>
      <c r="G22" s="27"/>
      <c r="H22" s="27"/>
      <c r="I22" s="27"/>
      <c r="J22" s="28">
        <f t="shared" si="1"/>
        <v>0</v>
      </c>
      <c r="L22" s="53">
        <f>SUMIFS($J$8:$J$24,$C$8:$C$24,44)</f>
        <v>0</v>
      </c>
      <c r="M22" s="126">
        <f>L22-P22</f>
        <v>0</v>
      </c>
      <c r="N22" s="127"/>
      <c r="O22" s="29"/>
      <c r="P22" s="126">
        <f>IF(L22&gt;40,L22-40,0)</f>
        <v>0</v>
      </c>
      <c r="Q22" s="127"/>
      <c r="R22" s="16"/>
    </row>
    <row r="23" spans="2:18" ht="21.9" customHeight="1" x14ac:dyDescent="0.3">
      <c r="B23" s="25">
        <f t="shared" si="2"/>
        <v>45960</v>
      </c>
      <c r="C23" s="26">
        <f t="shared" si="0"/>
        <v>44</v>
      </c>
      <c r="D23" s="27"/>
      <c r="E23" s="27"/>
      <c r="F23" s="27"/>
      <c r="G23" s="27"/>
      <c r="H23" s="27"/>
      <c r="I23" s="27"/>
      <c r="J23" s="28">
        <f t="shared" si="1"/>
        <v>0</v>
      </c>
      <c r="R23" s="16"/>
    </row>
    <row r="24" spans="2:18" ht="21.9" customHeight="1" x14ac:dyDescent="0.3">
      <c r="B24" s="30">
        <f t="shared" si="2"/>
        <v>45961</v>
      </c>
      <c r="C24" s="31">
        <f t="shared" si="0"/>
        <v>44</v>
      </c>
      <c r="D24" s="27"/>
      <c r="E24" s="27"/>
      <c r="F24" s="27"/>
      <c r="G24" s="27"/>
      <c r="H24" s="27"/>
      <c r="I24" s="27"/>
      <c r="J24" s="28">
        <f t="shared" si="1"/>
        <v>0</v>
      </c>
      <c r="R24" s="16"/>
    </row>
    <row r="25" spans="2:18" ht="30" customHeight="1" thickBot="1" x14ac:dyDescent="0.35">
      <c r="B25" s="146"/>
      <c r="C25" s="147"/>
      <c r="D25" s="147"/>
      <c r="E25" s="147"/>
      <c r="F25" s="147"/>
      <c r="G25" s="147"/>
      <c r="H25" s="147"/>
      <c r="I25" s="147"/>
      <c r="J25" s="147"/>
      <c r="K25" s="147"/>
      <c r="L25" s="148"/>
      <c r="M25" s="51" t="s">
        <v>102</v>
      </c>
      <c r="N25" s="50">
        <f>SUM(M12,M17,M22)</f>
        <v>0</v>
      </c>
      <c r="O25" s="52"/>
      <c r="P25" s="49" t="s">
        <v>33</v>
      </c>
      <c r="Q25" s="50">
        <f>SUM(P12,P17,P22)</f>
        <v>0</v>
      </c>
      <c r="R25" s="35"/>
    </row>
    <row r="26" spans="2:18" ht="69.900000000000006" customHeight="1" x14ac:dyDescent="0.3">
      <c r="B26" s="143"/>
      <c r="C26" s="143"/>
      <c r="D26" s="143"/>
      <c r="E26" s="143"/>
      <c r="F26" s="143"/>
      <c r="G26" s="143"/>
      <c r="H26" s="143"/>
      <c r="I26" s="14"/>
      <c r="J26" s="115"/>
      <c r="K26" s="115"/>
      <c r="L26" s="115"/>
      <c r="M26" s="115"/>
      <c r="N26" s="115"/>
      <c r="O26" s="115"/>
      <c r="P26" s="115"/>
      <c r="Q26" s="115"/>
      <c r="R26" s="115"/>
    </row>
    <row r="27" spans="2:18" ht="15" customHeight="1" x14ac:dyDescent="0.3">
      <c r="B27" s="141" t="s">
        <v>124</v>
      </c>
      <c r="C27" s="141"/>
      <c r="D27" s="141"/>
      <c r="E27" s="141"/>
      <c r="F27" s="66"/>
      <c r="G27" s="66"/>
      <c r="H27" s="13" t="s">
        <v>0</v>
      </c>
      <c r="J27" s="139" t="s">
        <v>125</v>
      </c>
      <c r="K27" s="139"/>
      <c r="L27" s="139"/>
      <c r="M27" s="139"/>
      <c r="N27" s="139"/>
      <c r="Q27" s="13" t="s">
        <v>0</v>
      </c>
    </row>
    <row r="28" spans="2:18" x14ac:dyDescent="0.3">
      <c r="B28" s="142"/>
      <c r="C28" s="142"/>
      <c r="D28" s="142"/>
      <c r="E28" s="142"/>
      <c r="F28" s="66"/>
      <c r="G28" s="66"/>
      <c r="J28" s="140"/>
      <c r="K28" s="140"/>
      <c r="L28" s="140"/>
      <c r="M28" s="140"/>
      <c r="N28" s="140"/>
    </row>
    <row r="29" spans="2:18" x14ac:dyDescent="0.3">
      <c r="B29" s="4"/>
    </row>
    <row r="30" spans="2:18" x14ac:dyDescent="0.3">
      <c r="B30" s="118" t="s">
        <v>157</v>
      </c>
      <c r="C30" s="118"/>
      <c r="D30" s="118"/>
      <c r="E30" s="118"/>
      <c r="F30" s="118"/>
      <c r="G30" s="118"/>
      <c r="H30" s="118"/>
    </row>
    <row r="31" spans="2:18" ht="15" customHeight="1" x14ac:dyDescent="0.3">
      <c r="B31" s="118"/>
      <c r="C31" s="118"/>
      <c r="D31" s="118"/>
      <c r="E31" s="118"/>
      <c r="F31" s="118"/>
      <c r="G31" s="118"/>
      <c r="H31" s="118"/>
      <c r="J31" s="114"/>
      <c r="K31" s="114"/>
      <c r="L31" s="114"/>
      <c r="M31" s="114"/>
      <c r="N31" s="114"/>
      <c r="O31" s="114"/>
      <c r="P31" s="114"/>
      <c r="Q31" s="114"/>
      <c r="R31" s="114"/>
    </row>
    <row r="32" spans="2:18" x14ac:dyDescent="0.3">
      <c r="B32" s="118"/>
      <c r="C32" s="118"/>
      <c r="D32" s="118"/>
      <c r="E32" s="118"/>
      <c r="F32" s="118"/>
      <c r="G32" s="118"/>
      <c r="H32" s="118"/>
      <c r="J32" s="115"/>
      <c r="K32" s="115"/>
      <c r="L32" s="115"/>
      <c r="M32" s="115"/>
      <c r="N32" s="115"/>
      <c r="O32" s="115"/>
      <c r="P32" s="115"/>
      <c r="Q32" s="115"/>
      <c r="R32" s="115"/>
    </row>
    <row r="33" spans="10:14" x14ac:dyDescent="0.3">
      <c r="J33" s="116" t="s">
        <v>158</v>
      </c>
      <c r="K33" s="117"/>
      <c r="L33" s="117"/>
      <c r="M33" s="117"/>
      <c r="N33" s="117"/>
    </row>
  </sheetData>
  <sheetProtection algorithmName="SHA-512" hashValue="J62b4jBl4pVpkrMM5k4Vba3eb6IjxXlnMFN9KRQ/qNzPv55QF/ZfZ3AZDjLkTAzwiou703k/BGnG55dMf//YQw==" saltValue="QwaLtHommpi3icEdZV7Yjw==" spinCount="100000" sheet="1" selectLockedCells="1"/>
  <mergeCells count="31">
    <mergeCell ref="M11:N11"/>
    <mergeCell ref="P11:Q11"/>
    <mergeCell ref="M12:N12"/>
    <mergeCell ref="P12:Q12"/>
    <mergeCell ref="M16:N16"/>
    <mergeCell ref="P16:Q16"/>
    <mergeCell ref="B2:R2"/>
    <mergeCell ref="C3:H3"/>
    <mergeCell ref="J3:K3"/>
    <mergeCell ref="M3:N3"/>
    <mergeCell ref="J4:K4"/>
    <mergeCell ref="M4:N4"/>
    <mergeCell ref="K8:R8"/>
    <mergeCell ref="B5:C5"/>
    <mergeCell ref="D5:H5"/>
    <mergeCell ref="M5:N5"/>
    <mergeCell ref="B7:R7"/>
    <mergeCell ref="M17:N17"/>
    <mergeCell ref="P17:Q17"/>
    <mergeCell ref="B30:H32"/>
    <mergeCell ref="B25:L25"/>
    <mergeCell ref="B26:H26"/>
    <mergeCell ref="J26:R26"/>
    <mergeCell ref="B27:E28"/>
    <mergeCell ref="J27:N28"/>
    <mergeCell ref="J31:R32"/>
    <mergeCell ref="J33:N33"/>
    <mergeCell ref="M21:N21"/>
    <mergeCell ref="P21:Q21"/>
    <mergeCell ref="M22:N22"/>
    <mergeCell ref="P22:Q2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400-000000000000}">
      <formula1>Valid_Time_Increments</formula1>
    </dataValidation>
  </dataValidations>
  <pageMargins left="0.7" right="0.7" top="0.75" bottom="0.75" header="0.3" footer="0.3"/>
  <pageSetup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U32"/>
  <sheetViews>
    <sheetView workbookViewId="0">
      <selection activeCell="D6" sqref="D6"/>
    </sheetView>
  </sheetViews>
  <sheetFormatPr defaultColWidth="9.109375" defaultRowHeight="15.6" x14ac:dyDescent="0.3"/>
  <cols>
    <col min="1" max="1" width="2.109375" style="4" customWidth="1"/>
    <col min="2" max="2" width="13.44140625" style="3" bestFit="1" customWidth="1"/>
    <col min="3" max="3" width="14" style="4" customWidth="1"/>
    <col min="4" max="9" width="13.6640625" style="4" customWidth="1"/>
    <col min="10" max="10" width="22.109375" style="4" bestFit="1" customWidth="1"/>
    <col min="11" max="11" width="3.664062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6.5" customHeight="1" thickBot="1" x14ac:dyDescent="0.35">
      <c r="B4" s="10"/>
      <c r="C4" s="11"/>
      <c r="D4" s="12"/>
      <c r="E4" s="12"/>
      <c r="F4" s="12"/>
      <c r="G4" s="12"/>
      <c r="H4" s="12"/>
      <c r="I4" s="13"/>
      <c r="J4" s="119"/>
      <c r="K4" s="119"/>
      <c r="L4" s="23"/>
      <c r="M4" s="137"/>
      <c r="N4" s="137"/>
      <c r="O4" s="14"/>
      <c r="P4" s="15" t="s">
        <v>24</v>
      </c>
      <c r="Q4" s="69" t="s">
        <v>40</v>
      </c>
      <c r="R4" s="16"/>
    </row>
    <row r="5" spans="2:2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45976</v>
      </c>
      <c r="R5" s="16"/>
      <c r="T5" s="15" t="s">
        <v>26</v>
      </c>
      <c r="U5" s="68">
        <v>45991</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28"/>
      <c r="C7" s="129"/>
      <c r="D7" s="129"/>
      <c r="E7" s="129"/>
      <c r="F7" s="129"/>
      <c r="G7" s="129"/>
      <c r="H7" s="129"/>
      <c r="I7" s="129"/>
      <c r="J7" s="129"/>
      <c r="K7" s="129"/>
      <c r="L7" s="129"/>
      <c r="M7" s="129"/>
      <c r="N7" s="129"/>
      <c r="O7" s="129"/>
      <c r="P7" s="129"/>
      <c r="Q7" s="129"/>
      <c r="R7" s="130"/>
    </row>
    <row r="8" spans="2:21" ht="16.2"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 customHeight="1" x14ac:dyDescent="0.3">
      <c r="B9" s="36">
        <f>U5-DAY(U5)+1</f>
        <v>45962</v>
      </c>
      <c r="C9" s="37">
        <f>WEEKNUM(B9)</f>
        <v>44</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45963</v>
      </c>
      <c r="C10" s="26">
        <f t="shared" ref="C10:C22" si="0">WEEKNUM(B10)</f>
        <v>45</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45964</v>
      </c>
      <c r="C11" s="26">
        <f t="shared" si="0"/>
        <v>45</v>
      </c>
      <c r="D11" s="27"/>
      <c r="E11" s="27"/>
      <c r="F11" s="27"/>
      <c r="G11" s="27"/>
      <c r="H11" s="27"/>
      <c r="I11" s="27"/>
      <c r="J11" s="38">
        <f t="shared" si="1"/>
        <v>0</v>
      </c>
      <c r="L11" s="43">
        <v>44</v>
      </c>
      <c r="M11" s="124" t="s">
        <v>132</v>
      </c>
      <c r="N11" s="125"/>
      <c r="O11" s="29"/>
      <c r="P11" s="124" t="s">
        <v>68</v>
      </c>
      <c r="Q11" s="125"/>
      <c r="R11" s="16"/>
    </row>
    <row r="12" spans="2:21" ht="21.9" customHeight="1" thickBot="1" x14ac:dyDescent="0.35">
      <c r="B12" s="25">
        <f t="shared" si="2"/>
        <v>45965</v>
      </c>
      <c r="C12" s="26">
        <f t="shared" si="0"/>
        <v>45</v>
      </c>
      <c r="D12" s="27"/>
      <c r="E12" s="27"/>
      <c r="F12" s="27"/>
      <c r="G12" s="27"/>
      <c r="H12" s="27"/>
      <c r="I12" s="27"/>
      <c r="J12" s="38">
        <f t="shared" si="1"/>
        <v>0</v>
      </c>
      <c r="L12" s="53">
        <f>SUMIFS($J$9:$J$24,$C$9:$C$24,44)</f>
        <v>0</v>
      </c>
      <c r="M12" s="126">
        <f>L12-P12</f>
        <v>0</v>
      </c>
      <c r="N12" s="127"/>
      <c r="P12" s="126">
        <f>IF('October - 2'!L22+L12&gt;40, L12+'October - 2'!L22-40-'October - 2'!P22:Q22,0)</f>
        <v>0</v>
      </c>
      <c r="Q12" s="127"/>
      <c r="R12" s="16"/>
    </row>
    <row r="13" spans="2:21" ht="21.9" customHeight="1" x14ac:dyDescent="0.3">
      <c r="B13" s="25">
        <f t="shared" si="2"/>
        <v>45966</v>
      </c>
      <c r="C13" s="26">
        <f t="shared" si="0"/>
        <v>45</v>
      </c>
      <c r="D13" s="27"/>
      <c r="E13" s="27"/>
      <c r="F13" s="27"/>
      <c r="G13" s="27"/>
      <c r="H13" s="27"/>
      <c r="I13" s="27"/>
      <c r="J13" s="38">
        <f t="shared" si="1"/>
        <v>0</v>
      </c>
      <c r="R13" s="16"/>
    </row>
    <row r="14" spans="2:21" ht="21.9" customHeight="1" thickBot="1" x14ac:dyDescent="0.35">
      <c r="B14" s="25">
        <f t="shared" si="2"/>
        <v>45967</v>
      </c>
      <c r="C14" s="26">
        <f t="shared" si="0"/>
        <v>45</v>
      </c>
      <c r="D14" s="27"/>
      <c r="E14" s="27"/>
      <c r="F14" s="27"/>
      <c r="G14" s="27"/>
      <c r="H14" s="27"/>
      <c r="I14" s="27"/>
      <c r="J14" s="38">
        <f t="shared" si="1"/>
        <v>0</v>
      </c>
      <c r="R14" s="16"/>
    </row>
    <row r="15" spans="2:21" ht="21.9" customHeight="1" thickBot="1" x14ac:dyDescent="0.35">
      <c r="B15" s="25">
        <f t="shared" si="2"/>
        <v>45968</v>
      </c>
      <c r="C15" s="26">
        <f t="shared" si="0"/>
        <v>45</v>
      </c>
      <c r="D15" s="27"/>
      <c r="E15" s="27"/>
      <c r="F15" s="27"/>
      <c r="G15" s="27"/>
      <c r="H15" s="27"/>
      <c r="I15" s="27"/>
      <c r="J15" s="38">
        <f t="shared" si="1"/>
        <v>0</v>
      </c>
      <c r="L15" s="43">
        <v>45</v>
      </c>
      <c r="M15" s="124" t="s">
        <v>136</v>
      </c>
      <c r="N15" s="125"/>
      <c r="P15" s="124" t="s">
        <v>69</v>
      </c>
      <c r="Q15" s="125"/>
      <c r="R15" s="16"/>
    </row>
    <row r="16" spans="2:21" ht="21.9" customHeight="1" thickBot="1" x14ac:dyDescent="0.35">
      <c r="B16" s="25">
        <f t="shared" si="2"/>
        <v>45969</v>
      </c>
      <c r="C16" s="26">
        <f t="shared" si="0"/>
        <v>45</v>
      </c>
      <c r="D16" s="27"/>
      <c r="E16" s="27"/>
      <c r="F16" s="27"/>
      <c r="G16" s="27"/>
      <c r="H16" s="27"/>
      <c r="I16" s="27"/>
      <c r="J16" s="38">
        <f t="shared" si="1"/>
        <v>0</v>
      </c>
      <c r="L16" s="53">
        <f>SUMIFS($J$9:$J$24,$C$9:$C$24,45)</f>
        <v>0</v>
      </c>
      <c r="M16" s="126">
        <f>L16-P16</f>
        <v>0</v>
      </c>
      <c r="N16" s="127"/>
      <c r="P16" s="126">
        <f>IF(L16&gt;40,L16-40,0)</f>
        <v>0</v>
      </c>
      <c r="Q16" s="127"/>
      <c r="R16" s="16"/>
    </row>
    <row r="17" spans="2:18" ht="21.9" customHeight="1" x14ac:dyDescent="0.3">
      <c r="B17" s="25">
        <f t="shared" si="2"/>
        <v>45970</v>
      </c>
      <c r="C17" s="26">
        <f t="shared" si="0"/>
        <v>46</v>
      </c>
      <c r="D17" s="27"/>
      <c r="E17" s="27"/>
      <c r="F17" s="27"/>
      <c r="G17" s="27"/>
      <c r="H17" s="27"/>
      <c r="I17" s="27"/>
      <c r="J17" s="38">
        <f t="shared" si="1"/>
        <v>0</v>
      </c>
      <c r="O17" s="29"/>
      <c r="R17" s="16"/>
    </row>
    <row r="18" spans="2:18" ht="21.9" customHeight="1" thickBot="1" x14ac:dyDescent="0.35">
      <c r="B18" s="25">
        <f t="shared" si="2"/>
        <v>45971</v>
      </c>
      <c r="C18" s="26">
        <f t="shared" si="0"/>
        <v>46</v>
      </c>
      <c r="D18" s="27"/>
      <c r="E18" s="27"/>
      <c r="F18" s="27"/>
      <c r="G18" s="27"/>
      <c r="H18" s="27"/>
      <c r="I18" s="27"/>
      <c r="J18" s="38">
        <f t="shared" si="1"/>
        <v>0</v>
      </c>
      <c r="O18" s="29"/>
      <c r="R18" s="16"/>
    </row>
    <row r="19" spans="2:18" ht="21.9" customHeight="1" thickBot="1" x14ac:dyDescent="0.35">
      <c r="B19" s="25">
        <f t="shared" si="2"/>
        <v>45972</v>
      </c>
      <c r="C19" s="26">
        <f t="shared" si="0"/>
        <v>46</v>
      </c>
      <c r="D19" s="27"/>
      <c r="E19" s="27"/>
      <c r="F19" s="27"/>
      <c r="G19" s="27"/>
      <c r="H19" s="27"/>
      <c r="I19" s="27"/>
      <c r="J19" s="38">
        <f t="shared" si="1"/>
        <v>0</v>
      </c>
      <c r="L19" s="43">
        <v>46</v>
      </c>
      <c r="M19" s="133" t="s">
        <v>135</v>
      </c>
      <c r="N19" s="134"/>
      <c r="P19" s="133" t="s">
        <v>70</v>
      </c>
      <c r="Q19" s="134"/>
      <c r="R19" s="16"/>
    </row>
    <row r="20" spans="2:18" ht="21.9" customHeight="1" thickBot="1" x14ac:dyDescent="0.35">
      <c r="B20" s="25">
        <f t="shared" si="2"/>
        <v>45973</v>
      </c>
      <c r="C20" s="26">
        <f t="shared" si="0"/>
        <v>46</v>
      </c>
      <c r="D20" s="27"/>
      <c r="E20" s="27"/>
      <c r="F20" s="27"/>
      <c r="G20" s="27"/>
      <c r="H20" s="27"/>
      <c r="I20" s="27"/>
      <c r="J20" s="38">
        <f t="shared" si="1"/>
        <v>0</v>
      </c>
      <c r="L20" s="53">
        <f>SUMIFS($J$9:$J$23,$C$9:$C$23,46)</f>
        <v>0</v>
      </c>
      <c r="M20" s="126">
        <f>L20-P20</f>
        <v>0</v>
      </c>
      <c r="N20" s="127"/>
      <c r="P20" s="126">
        <f>IF(L20&gt;40,L20-40,0)</f>
        <v>0</v>
      </c>
      <c r="Q20" s="127"/>
      <c r="R20" s="16"/>
    </row>
    <row r="21" spans="2:18" ht="21.9" customHeight="1" x14ac:dyDescent="0.3">
      <c r="B21" s="25">
        <f t="shared" si="2"/>
        <v>45974</v>
      </c>
      <c r="C21" s="26">
        <f t="shared" si="0"/>
        <v>46</v>
      </c>
      <c r="D21" s="27"/>
      <c r="E21" s="27"/>
      <c r="F21" s="27"/>
      <c r="G21" s="27"/>
      <c r="H21" s="27"/>
      <c r="I21" s="27"/>
      <c r="J21" s="38">
        <f t="shared" si="1"/>
        <v>0</v>
      </c>
      <c r="R21" s="16"/>
    </row>
    <row r="22" spans="2:18" ht="21.9" customHeight="1" x14ac:dyDescent="0.3">
      <c r="B22" s="25">
        <f t="shared" si="2"/>
        <v>45975</v>
      </c>
      <c r="C22" s="26">
        <f t="shared" si="0"/>
        <v>46</v>
      </c>
      <c r="D22" s="27"/>
      <c r="E22" s="27"/>
      <c r="F22" s="27"/>
      <c r="G22" s="27"/>
      <c r="H22" s="27"/>
      <c r="I22" s="27"/>
      <c r="J22" s="38">
        <f t="shared" si="1"/>
        <v>0</v>
      </c>
      <c r="R22" s="16"/>
    </row>
    <row r="23" spans="2:18" ht="21.9" customHeight="1" x14ac:dyDescent="0.3">
      <c r="B23" s="30">
        <f t="shared" si="2"/>
        <v>45976</v>
      </c>
      <c r="C23" s="31">
        <f>WEEKNUM(B23)</f>
        <v>46</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28" spans="2:18" x14ac:dyDescent="0.3">
      <c r="B28" s="4"/>
    </row>
    <row r="29" spans="2:18" x14ac:dyDescent="0.3">
      <c r="B29" s="4"/>
    </row>
    <row r="30" spans="2:18" ht="15" customHeight="1"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B32" s="118"/>
      <c r="C32" s="118"/>
      <c r="D32" s="118"/>
      <c r="E32" s="118"/>
      <c r="F32" s="118"/>
      <c r="G32" s="118"/>
      <c r="H32" s="118"/>
      <c r="J32" s="116" t="s">
        <v>158</v>
      </c>
      <c r="K32" s="117"/>
      <c r="L32" s="117"/>
      <c r="M32" s="117"/>
      <c r="N32" s="117"/>
    </row>
  </sheetData>
  <sheetProtection algorithmName="SHA-512" hashValue="c5UD/Cfm+o8RNr/08Mgy4aNNABuD8EhGu727zZjvs6wN3YyiNXRkI9Cca9E5rmorfCgkFBtnF4SOfe1AlAZVrw==" saltValue="27/vIgrNnbFuC1BGFmalSw==" spinCount="100000" sheet="1" selectLockedCells="1"/>
  <mergeCells count="31">
    <mergeCell ref="B24:L24"/>
    <mergeCell ref="B26:E27"/>
    <mergeCell ref="P15:Q15"/>
    <mergeCell ref="P16:Q16"/>
    <mergeCell ref="P20:Q20"/>
    <mergeCell ref="B25:H25"/>
    <mergeCell ref="J25:R25"/>
    <mergeCell ref="J26:N27"/>
    <mergeCell ref="M16:N16"/>
    <mergeCell ref="M19:N19"/>
    <mergeCell ref="M11:N11"/>
    <mergeCell ref="M12:N12"/>
    <mergeCell ref="M15:N15"/>
    <mergeCell ref="P12:Q12"/>
    <mergeCell ref="P19:Q19"/>
    <mergeCell ref="J30:R31"/>
    <mergeCell ref="J32:N32"/>
    <mergeCell ref="B30:H32"/>
    <mergeCell ref="B2:R2"/>
    <mergeCell ref="C3:H3"/>
    <mergeCell ref="J3:K3"/>
    <mergeCell ref="J4:K4"/>
    <mergeCell ref="M20:N20"/>
    <mergeCell ref="D5:H5"/>
    <mergeCell ref="M3:N3"/>
    <mergeCell ref="M4:N4"/>
    <mergeCell ref="M5:N5"/>
    <mergeCell ref="B5:C5"/>
    <mergeCell ref="B7:R7"/>
    <mergeCell ref="K8:R8"/>
    <mergeCell ref="P11:Q11"/>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500-000000000000}">
      <formula1>Valid_Time_Increments</formula1>
    </dataValidation>
  </dataValidations>
  <pageMargins left="0.7" right="0.7" top="0.75" bottom="0.75" header="0.3" footer="0.3"/>
  <pageSetup scale="6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W33"/>
  <sheetViews>
    <sheetView workbookViewId="0">
      <selection activeCell="D6" sqref="D6"/>
    </sheetView>
  </sheetViews>
  <sheetFormatPr defaultColWidth="9.109375" defaultRowHeight="15.6" x14ac:dyDescent="0.3"/>
  <cols>
    <col min="1" max="1" width="2.109375" style="4" customWidth="1"/>
    <col min="2" max="2" width="13.44140625" style="3" bestFit="1" customWidth="1"/>
    <col min="3" max="3" width="14.33203125" style="4" customWidth="1"/>
    <col min="4" max="9" width="13.6640625" style="4" customWidth="1"/>
    <col min="10" max="10" width="22.109375" style="4" bestFit="1" customWidth="1"/>
    <col min="11" max="11" width="3.88671875" style="4" customWidth="1"/>
    <col min="12" max="12" width="7" style="4" customWidth="1"/>
    <col min="13" max="13" width="18.88671875" style="4" customWidth="1"/>
    <col min="14" max="14" width="10.6640625" style="4" customWidth="1"/>
    <col min="15" max="15" width="3.441406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1" t="s">
        <v>150</v>
      </c>
      <c r="C2" s="92"/>
      <c r="D2" s="92"/>
      <c r="E2" s="92"/>
      <c r="F2" s="92"/>
      <c r="G2" s="92"/>
      <c r="H2" s="92"/>
      <c r="I2" s="92"/>
      <c r="J2" s="92"/>
      <c r="K2" s="92"/>
      <c r="L2" s="92"/>
      <c r="M2" s="92"/>
      <c r="N2" s="92"/>
      <c r="O2" s="92"/>
      <c r="P2" s="92"/>
      <c r="Q2" s="92"/>
      <c r="R2" s="93"/>
    </row>
    <row r="3" spans="2:23"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6.5" customHeight="1" thickBot="1" x14ac:dyDescent="0.35">
      <c r="B4" s="10"/>
      <c r="C4" s="11"/>
      <c r="D4" s="12"/>
      <c r="E4" s="12"/>
      <c r="F4" s="12"/>
      <c r="G4" s="12"/>
      <c r="H4" s="12"/>
      <c r="I4" s="13"/>
      <c r="J4" s="119"/>
      <c r="K4" s="119"/>
      <c r="L4" s="23"/>
      <c r="M4" s="137"/>
      <c r="N4" s="137"/>
      <c r="O4" s="14"/>
      <c r="P4" s="15" t="s">
        <v>24</v>
      </c>
      <c r="Q4" s="69" t="s">
        <v>40</v>
      </c>
      <c r="R4" s="16"/>
    </row>
    <row r="5" spans="2:23"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45991</v>
      </c>
      <c r="R5" s="16"/>
      <c r="T5" s="15" t="s">
        <v>26</v>
      </c>
      <c r="U5" s="68">
        <v>45991</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28"/>
      <c r="C7" s="129"/>
      <c r="D7" s="129"/>
      <c r="E7" s="129"/>
      <c r="F7" s="129"/>
      <c r="G7" s="129"/>
      <c r="H7" s="129"/>
      <c r="I7" s="129"/>
      <c r="J7" s="129"/>
      <c r="K7" s="129"/>
      <c r="L7" s="129"/>
      <c r="M7" s="129"/>
      <c r="N7" s="129"/>
      <c r="O7" s="129"/>
      <c r="P7" s="129"/>
      <c r="Q7" s="129"/>
      <c r="R7" s="130"/>
    </row>
    <row r="8" spans="2:23" ht="16.2"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 customHeight="1" x14ac:dyDescent="0.3">
      <c r="B9" s="25">
        <f>November!B23+1</f>
        <v>45977</v>
      </c>
      <c r="C9" s="26">
        <f t="shared" ref="C9:C23" si="0">WEEKNUM(B9)</f>
        <v>47</v>
      </c>
      <c r="D9" s="27"/>
      <c r="E9" s="27"/>
      <c r="F9" s="27"/>
      <c r="G9" s="27"/>
      <c r="H9" s="27"/>
      <c r="I9" s="27"/>
      <c r="J9" s="28">
        <f>IF((OR(E9="",D9="")),0,((E9-D9+IF((E9&lt; D9),1,0))*24) ) + IF((OR(G9="",F9="")),0,((G9-F9+IF((G9&lt; F9),1,0))*24) ) +  IF((OR(I9="",H9="")),0,((I9-H9+IF((I9&lt; H9),1,0))*24) )</f>
        <v>0</v>
      </c>
      <c r="O9" s="29"/>
      <c r="R9" s="16"/>
    </row>
    <row r="10" spans="2:23" ht="21.9" customHeight="1" x14ac:dyDescent="0.3">
      <c r="B10" s="25">
        <f>(B9)+1</f>
        <v>45978</v>
      </c>
      <c r="C10" s="26">
        <f t="shared" si="0"/>
        <v>47</v>
      </c>
      <c r="D10" s="27"/>
      <c r="E10" s="27"/>
      <c r="F10" s="27"/>
      <c r="G10" s="27"/>
      <c r="H10" s="27"/>
      <c r="I10" s="27"/>
      <c r="J10" s="28">
        <f t="shared" ref="J10:J23" si="1">IF((OR(E10="",D10="")),0,((E10-D10+IF((E10&lt; D10),1,0))*24) ) + IF((OR(G10="",F10="")),0,((G10-F10+IF((G10&lt; F10),1,0))*24) ) +  IF((OR(I10="",H10="")),0,((I10-H10+IF((I10&lt; H10),1,0))*24) )</f>
        <v>0</v>
      </c>
      <c r="O10" s="29"/>
      <c r="R10" s="16"/>
    </row>
    <row r="11" spans="2:23" ht="21.9" customHeight="1" thickBot="1" x14ac:dyDescent="0.35">
      <c r="B11" s="25">
        <f>(B10)+1</f>
        <v>45979</v>
      </c>
      <c r="C11" s="26">
        <f t="shared" si="0"/>
        <v>47</v>
      </c>
      <c r="D11" s="27"/>
      <c r="E11" s="27"/>
      <c r="F11" s="27"/>
      <c r="G11" s="27"/>
      <c r="H11" s="27"/>
      <c r="I11" s="27"/>
      <c r="J11" s="28">
        <f t="shared" si="1"/>
        <v>0</v>
      </c>
      <c r="R11" s="16"/>
    </row>
    <row r="12" spans="2:23" ht="21.9" customHeight="1" thickBot="1" x14ac:dyDescent="0.35">
      <c r="B12" s="25">
        <f t="shared" ref="B12:B23" si="2">(B11)+1</f>
        <v>45980</v>
      </c>
      <c r="C12" s="26">
        <f t="shared" si="0"/>
        <v>47</v>
      </c>
      <c r="D12" s="27"/>
      <c r="E12" s="27"/>
      <c r="F12" s="27"/>
      <c r="G12" s="27"/>
      <c r="H12" s="27"/>
      <c r="I12" s="27"/>
      <c r="J12" s="28">
        <f t="shared" si="1"/>
        <v>0</v>
      </c>
      <c r="L12" s="43">
        <v>47</v>
      </c>
      <c r="M12" s="124" t="s">
        <v>134</v>
      </c>
      <c r="N12" s="125"/>
      <c r="O12" s="29"/>
      <c r="P12" s="124" t="s">
        <v>71</v>
      </c>
      <c r="Q12" s="125"/>
      <c r="R12" s="16"/>
    </row>
    <row r="13" spans="2:23" ht="21.9" customHeight="1" thickBot="1" x14ac:dyDescent="0.35">
      <c r="B13" s="25">
        <f t="shared" si="2"/>
        <v>45981</v>
      </c>
      <c r="C13" s="26">
        <f t="shared" si="0"/>
        <v>47</v>
      </c>
      <c r="D13" s="27"/>
      <c r="E13" s="27"/>
      <c r="F13" s="27"/>
      <c r="G13" s="27"/>
      <c r="H13" s="27"/>
      <c r="I13" s="27"/>
      <c r="J13" s="28">
        <f t="shared" si="1"/>
        <v>0</v>
      </c>
      <c r="L13" s="53">
        <f>SUMIFS($J$8:$J$24,$C$8:$C$24,47)</f>
        <v>0</v>
      </c>
      <c r="M13" s="126">
        <f>L13-P13</f>
        <v>0</v>
      </c>
      <c r="N13" s="127"/>
      <c r="O13" s="29"/>
      <c r="P13" s="126">
        <f>IF(L13&gt;40,L13-40,0)</f>
        <v>0</v>
      </c>
      <c r="Q13" s="127"/>
      <c r="R13" s="16"/>
    </row>
    <row r="14" spans="2:23" ht="21.9" customHeight="1" x14ac:dyDescent="0.3">
      <c r="B14" s="25">
        <f t="shared" si="2"/>
        <v>45982</v>
      </c>
      <c r="C14" s="26">
        <f t="shared" si="0"/>
        <v>47</v>
      </c>
      <c r="D14" s="27"/>
      <c r="E14" s="27"/>
      <c r="F14" s="27"/>
      <c r="G14" s="27"/>
      <c r="H14" s="27"/>
      <c r="I14" s="27"/>
      <c r="J14" s="28">
        <f t="shared" si="1"/>
        <v>0</v>
      </c>
      <c r="R14" s="16"/>
    </row>
    <row r="15" spans="2:23" ht="21.9" customHeight="1" thickBot="1" x14ac:dyDescent="0.35">
      <c r="B15" s="25">
        <f t="shared" si="2"/>
        <v>45983</v>
      </c>
      <c r="C15" s="26">
        <f t="shared" si="0"/>
        <v>47</v>
      </c>
      <c r="D15" s="27"/>
      <c r="E15" s="27"/>
      <c r="F15" s="27"/>
      <c r="G15" s="27"/>
      <c r="H15" s="27"/>
      <c r="I15" s="27"/>
      <c r="J15" s="28">
        <f t="shared" si="1"/>
        <v>0</v>
      </c>
      <c r="R15" s="16"/>
    </row>
    <row r="16" spans="2:23" ht="21.9" customHeight="1" thickBot="1" x14ac:dyDescent="0.35">
      <c r="B16" s="25">
        <f t="shared" si="2"/>
        <v>45984</v>
      </c>
      <c r="C16" s="26">
        <f t="shared" si="0"/>
        <v>48</v>
      </c>
      <c r="D16" s="27"/>
      <c r="E16" s="27"/>
      <c r="F16" s="27"/>
      <c r="G16" s="27"/>
      <c r="H16" s="27"/>
      <c r="I16" s="27"/>
      <c r="J16" s="28">
        <f t="shared" si="1"/>
        <v>0</v>
      </c>
      <c r="L16" s="43">
        <v>48</v>
      </c>
      <c r="M16" s="133" t="s">
        <v>138</v>
      </c>
      <c r="N16" s="134"/>
      <c r="O16" s="29"/>
      <c r="P16" s="133" t="s">
        <v>72</v>
      </c>
      <c r="Q16" s="134"/>
      <c r="R16" s="16"/>
    </row>
    <row r="17" spans="2:18" ht="21.9" customHeight="1" thickBot="1" x14ac:dyDescent="0.35">
      <c r="B17" s="25">
        <f t="shared" si="2"/>
        <v>45985</v>
      </c>
      <c r="C17" s="26">
        <f t="shared" si="0"/>
        <v>48</v>
      </c>
      <c r="D17" s="27"/>
      <c r="E17" s="27"/>
      <c r="F17" s="27"/>
      <c r="G17" s="27"/>
      <c r="H17" s="27"/>
      <c r="I17" s="27"/>
      <c r="J17" s="28">
        <f t="shared" si="1"/>
        <v>0</v>
      </c>
      <c r="L17" s="53">
        <f>SUMIFS($J$8:$J$24,$C$8:$C$24,48)</f>
        <v>0</v>
      </c>
      <c r="M17" s="126">
        <f>L17-P17</f>
        <v>0</v>
      </c>
      <c r="N17" s="127"/>
      <c r="O17" s="29"/>
      <c r="P17" s="126">
        <f>IF(L17&gt;40,L17-40,0)</f>
        <v>0</v>
      </c>
      <c r="Q17" s="127"/>
      <c r="R17" s="16"/>
    </row>
    <row r="18" spans="2:18" ht="21.9" customHeight="1" x14ac:dyDescent="0.3">
      <c r="B18" s="25">
        <f t="shared" si="2"/>
        <v>45986</v>
      </c>
      <c r="C18" s="26">
        <f t="shared" si="0"/>
        <v>48</v>
      </c>
      <c r="D18" s="27"/>
      <c r="E18" s="27"/>
      <c r="F18" s="27"/>
      <c r="G18" s="27"/>
      <c r="H18" s="27"/>
      <c r="I18" s="27"/>
      <c r="J18" s="28">
        <f t="shared" si="1"/>
        <v>0</v>
      </c>
      <c r="R18" s="16"/>
    </row>
    <row r="19" spans="2:18" ht="21.9" customHeight="1" thickBot="1" x14ac:dyDescent="0.35">
      <c r="B19" s="25">
        <f t="shared" si="2"/>
        <v>45987</v>
      </c>
      <c r="C19" s="26">
        <f t="shared" si="0"/>
        <v>48</v>
      </c>
      <c r="D19" s="27"/>
      <c r="E19" s="27"/>
      <c r="F19" s="27"/>
      <c r="G19" s="27"/>
      <c r="H19" s="27"/>
      <c r="I19" s="27"/>
      <c r="J19" s="28">
        <f t="shared" si="1"/>
        <v>0</v>
      </c>
      <c r="R19" s="16"/>
    </row>
    <row r="20" spans="2:18" ht="21.9" customHeight="1" thickBot="1" x14ac:dyDescent="0.35">
      <c r="B20" s="25">
        <f t="shared" si="2"/>
        <v>45988</v>
      </c>
      <c r="C20" s="26">
        <f t="shared" si="0"/>
        <v>48</v>
      </c>
      <c r="D20" s="27"/>
      <c r="E20" s="27"/>
      <c r="F20" s="27"/>
      <c r="G20" s="27"/>
      <c r="H20" s="27"/>
      <c r="I20" s="27"/>
      <c r="J20" s="28">
        <f t="shared" si="1"/>
        <v>0</v>
      </c>
      <c r="L20" s="43">
        <v>49</v>
      </c>
      <c r="M20" s="133" t="s">
        <v>138</v>
      </c>
      <c r="N20" s="134"/>
      <c r="O20" s="29"/>
      <c r="P20" s="133" t="s">
        <v>72</v>
      </c>
      <c r="Q20" s="134"/>
      <c r="R20" s="16"/>
    </row>
    <row r="21" spans="2:18" ht="21.9" customHeight="1" thickBot="1" x14ac:dyDescent="0.35">
      <c r="B21" s="25">
        <f t="shared" si="2"/>
        <v>45989</v>
      </c>
      <c r="C21" s="26">
        <f t="shared" si="0"/>
        <v>48</v>
      </c>
      <c r="D21" s="27"/>
      <c r="E21" s="27"/>
      <c r="F21" s="27"/>
      <c r="G21" s="27"/>
      <c r="H21" s="27"/>
      <c r="I21" s="27"/>
      <c r="J21" s="28">
        <f t="shared" si="1"/>
        <v>0</v>
      </c>
      <c r="L21" s="53">
        <f>SUMIFS($J$8:$J$24,$C$8:$C$24,49)</f>
        <v>0</v>
      </c>
      <c r="M21" s="126">
        <f>L21-P21</f>
        <v>0</v>
      </c>
      <c r="N21" s="127"/>
      <c r="O21" s="29"/>
      <c r="P21" s="126">
        <f>IF(L21&gt;40,L21-40,0)</f>
        <v>0</v>
      </c>
      <c r="Q21" s="127"/>
      <c r="R21" s="16"/>
    </row>
    <row r="22" spans="2:18" ht="21.9" customHeight="1" x14ac:dyDescent="0.3">
      <c r="B22" s="25">
        <f t="shared" si="2"/>
        <v>45990</v>
      </c>
      <c r="C22" s="26">
        <f t="shared" si="0"/>
        <v>48</v>
      </c>
      <c r="D22" s="27"/>
      <c r="E22" s="27"/>
      <c r="F22" s="27"/>
      <c r="G22" s="27"/>
      <c r="H22" s="27"/>
      <c r="I22" s="27"/>
      <c r="J22" s="28">
        <f t="shared" si="1"/>
        <v>0</v>
      </c>
      <c r="R22" s="16"/>
    </row>
    <row r="23" spans="2:18" ht="21.9" customHeight="1" x14ac:dyDescent="0.3">
      <c r="B23" s="25">
        <f t="shared" si="2"/>
        <v>45991</v>
      </c>
      <c r="C23" s="26">
        <f t="shared" si="0"/>
        <v>49</v>
      </c>
      <c r="D23" s="27"/>
      <c r="E23" s="27"/>
      <c r="F23" s="27"/>
      <c r="G23" s="27"/>
      <c r="H23" s="27"/>
      <c r="I23" s="27"/>
      <c r="J23" s="28">
        <f t="shared" si="1"/>
        <v>0</v>
      </c>
      <c r="R23" s="16"/>
    </row>
    <row r="24" spans="2:18" ht="21.9" customHeight="1" x14ac:dyDescent="0.3">
      <c r="B24" s="30"/>
      <c r="C24" s="31"/>
      <c r="D24" s="27"/>
      <c r="E24" s="27"/>
      <c r="F24" s="27"/>
      <c r="G24" s="27"/>
      <c r="H24" s="45"/>
      <c r="I24" s="45"/>
      <c r="J24" s="32"/>
      <c r="R24" s="16"/>
    </row>
    <row r="25" spans="2:18" ht="30" customHeight="1" thickBot="1" x14ac:dyDescent="0.35">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00000000000006" customHeight="1" x14ac:dyDescent="0.3">
      <c r="B26" s="143"/>
      <c r="C26" s="143"/>
      <c r="D26" s="143"/>
      <c r="E26" s="143"/>
      <c r="F26" s="143"/>
      <c r="G26" s="143"/>
      <c r="H26" s="143"/>
      <c r="I26" s="14"/>
      <c r="J26" s="115"/>
      <c r="K26" s="115"/>
      <c r="L26" s="115"/>
      <c r="M26" s="115"/>
      <c r="N26" s="115"/>
      <c r="O26" s="115"/>
      <c r="P26" s="115"/>
      <c r="Q26" s="115"/>
      <c r="R26" s="115"/>
    </row>
    <row r="27" spans="2:18" ht="15" customHeight="1" x14ac:dyDescent="0.3">
      <c r="B27" s="141" t="s">
        <v>124</v>
      </c>
      <c r="C27" s="141"/>
      <c r="D27" s="141"/>
      <c r="E27" s="141"/>
      <c r="F27" s="66"/>
      <c r="G27" s="66"/>
      <c r="H27" s="13" t="s">
        <v>0</v>
      </c>
      <c r="J27" s="139" t="s">
        <v>125</v>
      </c>
      <c r="K27" s="139"/>
      <c r="L27" s="139"/>
      <c r="M27" s="139"/>
      <c r="N27" s="139"/>
      <c r="Q27" s="13" t="s">
        <v>0</v>
      </c>
    </row>
    <row r="28" spans="2:18" x14ac:dyDescent="0.3">
      <c r="B28" s="142"/>
      <c r="C28" s="142"/>
      <c r="D28" s="142"/>
      <c r="E28" s="142"/>
      <c r="F28" s="66"/>
      <c r="G28" s="66"/>
      <c r="J28" s="140"/>
      <c r="K28" s="140"/>
      <c r="L28" s="140"/>
      <c r="M28" s="140"/>
      <c r="N28" s="140"/>
    </row>
    <row r="29" spans="2:18" x14ac:dyDescent="0.3">
      <c r="B29" s="4"/>
    </row>
    <row r="30" spans="2:18" x14ac:dyDescent="0.3">
      <c r="B30" s="118" t="s">
        <v>157</v>
      </c>
      <c r="C30" s="118"/>
      <c r="D30" s="118"/>
      <c r="E30" s="118"/>
      <c r="F30" s="118"/>
      <c r="G30" s="118"/>
      <c r="H30" s="118"/>
    </row>
    <row r="31" spans="2:18" ht="15" customHeight="1" x14ac:dyDescent="0.3">
      <c r="B31" s="118"/>
      <c r="C31" s="118"/>
      <c r="D31" s="118"/>
      <c r="E31" s="118"/>
      <c r="F31" s="118"/>
      <c r="G31" s="118"/>
      <c r="H31" s="118"/>
      <c r="J31" s="114"/>
      <c r="K31" s="114"/>
      <c r="L31" s="114"/>
      <c r="M31" s="114"/>
      <c r="N31" s="114"/>
      <c r="O31" s="114"/>
      <c r="P31" s="114"/>
      <c r="Q31" s="114"/>
      <c r="R31" s="114"/>
    </row>
    <row r="32" spans="2:18" x14ac:dyDescent="0.3">
      <c r="B32" s="118"/>
      <c r="C32" s="118"/>
      <c r="D32" s="118"/>
      <c r="E32" s="118"/>
      <c r="F32" s="118"/>
      <c r="G32" s="118"/>
      <c r="H32" s="118"/>
      <c r="J32" s="115"/>
      <c r="K32" s="115"/>
      <c r="L32" s="115"/>
      <c r="M32" s="115"/>
      <c r="N32" s="115"/>
      <c r="O32" s="115"/>
      <c r="P32" s="115"/>
      <c r="Q32" s="115"/>
      <c r="R32" s="115"/>
    </row>
    <row r="33" spans="10:14" x14ac:dyDescent="0.3">
      <c r="J33" s="116" t="s">
        <v>158</v>
      </c>
      <c r="K33" s="117"/>
      <c r="L33" s="117"/>
      <c r="M33" s="117"/>
      <c r="N33" s="117"/>
    </row>
  </sheetData>
  <sheetProtection algorithmName="SHA-512" hashValue="O5PcAwIF9ACjo6oaxRxF6tZNBp7a++x14zjNKeqcjhx8VWfQRKknA59IVaW4Xn0MzQuxY20ijMrq6Pv2GsY+Lw==" saltValue="jGjHjTMOn9H4KhHBxsE+zQ==" spinCount="100000" sheet="1" selectLockedCells="1"/>
  <mergeCells count="31">
    <mergeCell ref="B5:C5"/>
    <mergeCell ref="D5:H5"/>
    <mergeCell ref="M5:N5"/>
    <mergeCell ref="B7:R7"/>
    <mergeCell ref="B2:R2"/>
    <mergeCell ref="C3:H3"/>
    <mergeCell ref="J3:K3"/>
    <mergeCell ref="M3:N3"/>
    <mergeCell ref="J4:K4"/>
    <mergeCell ref="M4:N4"/>
    <mergeCell ref="M13:N13"/>
    <mergeCell ref="P13:Q13"/>
    <mergeCell ref="M12:N12"/>
    <mergeCell ref="P12:Q12"/>
    <mergeCell ref="K8:R8"/>
    <mergeCell ref="M20:N20"/>
    <mergeCell ref="P20:Q20"/>
    <mergeCell ref="M21:N21"/>
    <mergeCell ref="P21:Q21"/>
    <mergeCell ref="M16:N16"/>
    <mergeCell ref="P16:Q16"/>
    <mergeCell ref="M17:N17"/>
    <mergeCell ref="P17:Q17"/>
    <mergeCell ref="J33:N33"/>
    <mergeCell ref="B30:H32"/>
    <mergeCell ref="B25:L25"/>
    <mergeCell ref="B26:H26"/>
    <mergeCell ref="J26:R26"/>
    <mergeCell ref="B27:E28"/>
    <mergeCell ref="J27:N28"/>
    <mergeCell ref="J31:R32"/>
  </mergeCells>
  <dataValidations count="2">
    <dataValidation type="list" allowBlank="1" showErrorMessage="1" errorTitle="Invalid Time Increment" error="Please select a valid time increment in the 15 minute interval that is closest to the actual time in or time out." sqref="H24:I24" xr:uid="{00000000-0002-0000-16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G24 D9:I23" xr:uid="{00000000-0002-0000-1600-000001000000}">
      <formula1>Valid_Time_Increments</formula1>
    </dataValidation>
  </dataValidations>
  <pageMargins left="0.7" right="0.7" top="0.75" bottom="0.75" header="0.3" footer="0.3"/>
  <pageSetup scale="6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W35"/>
  <sheetViews>
    <sheetView zoomScaleNormal="100" workbookViewId="0">
      <selection activeCell="D6" sqref="D6"/>
    </sheetView>
  </sheetViews>
  <sheetFormatPr defaultColWidth="9.109375" defaultRowHeight="15.6" x14ac:dyDescent="0.3"/>
  <cols>
    <col min="1" max="1" width="2" style="4" customWidth="1"/>
    <col min="2" max="2" width="13.44140625" style="4" bestFit="1" customWidth="1"/>
    <col min="3" max="3" width="14.88671875" style="4" customWidth="1"/>
    <col min="4" max="9" width="13.6640625" style="4" customWidth="1"/>
    <col min="10" max="10" width="22.109375" style="4" bestFit="1" customWidth="1"/>
    <col min="11" max="11" width="4.109375" style="4" customWidth="1"/>
    <col min="12" max="12" width="7.33203125" style="4" customWidth="1"/>
    <col min="13" max="13" width="18.33203125" style="4" customWidth="1"/>
    <col min="14" max="14" width="10.88671875" style="4" customWidth="1"/>
    <col min="15" max="15" width="4.332031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13.44140625" style="4" hidden="1" customWidth="1"/>
    <col min="22" max="22" width="17.44140625" style="4" customWidth="1"/>
    <col min="23" max="16384" width="9.109375" style="4"/>
  </cols>
  <sheetData>
    <row r="1" spans="2:23" ht="7.5" customHeight="1" thickBot="1" x14ac:dyDescent="0.35">
      <c r="B1" s="3"/>
    </row>
    <row r="2" spans="2:23" ht="51.75" customHeight="1" thickBot="1" x14ac:dyDescent="0.35">
      <c r="B2" s="91" t="s">
        <v>150</v>
      </c>
      <c r="C2" s="92"/>
      <c r="D2" s="92"/>
      <c r="E2" s="92"/>
      <c r="F2" s="92"/>
      <c r="G2" s="92"/>
      <c r="H2" s="92"/>
      <c r="I2" s="92"/>
      <c r="J2" s="92"/>
      <c r="K2" s="92"/>
      <c r="L2" s="92"/>
      <c r="M2" s="92"/>
      <c r="N2" s="92"/>
      <c r="O2" s="92"/>
      <c r="P2" s="92"/>
      <c r="Q2" s="92"/>
      <c r="R2" s="93"/>
    </row>
    <row r="3" spans="2:23" ht="20.25"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9.5" customHeight="1" thickBot="1" x14ac:dyDescent="0.35">
      <c r="B4" s="10"/>
      <c r="C4" s="11"/>
      <c r="D4" s="12"/>
      <c r="E4" s="12"/>
      <c r="F4" s="12"/>
      <c r="G4" s="12"/>
      <c r="H4" s="12"/>
      <c r="I4" s="13"/>
      <c r="J4" s="119"/>
      <c r="K4" s="119"/>
      <c r="L4" s="23"/>
      <c r="M4" s="137"/>
      <c r="N4" s="137"/>
      <c r="O4" s="14"/>
      <c r="P4" s="15" t="s">
        <v>24</v>
      </c>
      <c r="Q4" s="69" t="s">
        <v>41</v>
      </c>
      <c r="R4" s="16"/>
    </row>
    <row r="5" spans="2:23"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46006</v>
      </c>
      <c r="R5" s="16"/>
      <c r="T5" s="15" t="s">
        <v>26</v>
      </c>
      <c r="U5" s="68">
        <v>46022</v>
      </c>
    </row>
    <row r="6" spans="2:23" ht="6.75" customHeight="1" thickBot="1" x14ac:dyDescent="0.35">
      <c r="B6" s="20"/>
      <c r="C6" s="17"/>
      <c r="D6" s="21"/>
      <c r="E6" s="23"/>
      <c r="F6" s="23"/>
      <c r="G6" s="23"/>
      <c r="H6" s="23"/>
      <c r="I6" s="22"/>
      <c r="J6" s="17"/>
      <c r="K6" s="17"/>
      <c r="L6" s="18"/>
      <c r="M6" s="23"/>
      <c r="N6" s="23"/>
      <c r="O6" s="19"/>
      <c r="Q6" s="24"/>
      <c r="R6" s="16"/>
    </row>
    <row r="7" spans="2:23" ht="16.2" thickBot="1" x14ac:dyDescent="0.35">
      <c r="B7" s="128"/>
      <c r="C7" s="129"/>
      <c r="D7" s="129"/>
      <c r="E7" s="129"/>
      <c r="F7" s="129"/>
      <c r="G7" s="129"/>
      <c r="H7" s="129"/>
      <c r="I7" s="129"/>
      <c r="J7" s="129"/>
      <c r="K7" s="129"/>
      <c r="L7" s="129"/>
      <c r="M7" s="129"/>
      <c r="N7" s="129"/>
      <c r="O7" s="129"/>
      <c r="P7" s="129"/>
      <c r="Q7" s="129"/>
      <c r="R7" s="130"/>
    </row>
    <row r="8" spans="2:23" ht="16.2"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3" ht="21.9" customHeight="1" x14ac:dyDescent="0.3">
      <c r="B9" s="36">
        <f>U5-DAY(U5)+1</f>
        <v>45992</v>
      </c>
      <c r="C9" s="37">
        <f>WEEKNUM(B9)</f>
        <v>49</v>
      </c>
      <c r="D9" s="27"/>
      <c r="E9" s="27"/>
      <c r="F9" s="27"/>
      <c r="G9" s="27"/>
      <c r="H9" s="27"/>
      <c r="I9" s="27"/>
      <c r="J9" s="38">
        <f>IF((OR(E9="",D9="")),0,((E9-D9+IF((E9&lt; D9),1,0))*24) ) + IF((OR(G9="",F9="")),0,((G9-F9+IF((G9&lt; F9),1,0))*24) ) +  IF((OR(I9="",H9="")),0,((I9-H9+IF((I9&lt; H9),1,0))*24) )</f>
        <v>0</v>
      </c>
      <c r="K9" s="39"/>
      <c r="L9" s="39"/>
      <c r="M9" s="39"/>
      <c r="N9" s="39"/>
      <c r="O9" s="39"/>
      <c r="P9" s="39"/>
      <c r="Q9" s="39"/>
      <c r="R9" s="40"/>
    </row>
    <row r="10" spans="2:23" ht="21.9" customHeight="1" thickBot="1" x14ac:dyDescent="0.35">
      <c r="B10" s="25">
        <f>(B9)+1</f>
        <v>45993</v>
      </c>
      <c r="C10" s="26">
        <f t="shared" ref="C10:C22" si="0">WEEKNUM(B10)</f>
        <v>49</v>
      </c>
      <c r="D10" s="27"/>
      <c r="E10" s="27"/>
      <c r="F10" s="27"/>
      <c r="G10" s="27"/>
      <c r="H10" s="27"/>
      <c r="I10" s="27"/>
      <c r="J10" s="38">
        <f t="shared" ref="J10:J23" si="1">IF((OR(E10="",D10="")),0,((E10-D10+IF((E10&lt; D10),1,0))*24) ) + IF((OR(G10="",F10="")),0,((G10-F10+IF((G10&lt; F10),1,0))*24) ) +  IF((OR(I10="",H10="")),0,((I10-H10+IF((I10&lt; H10),1,0))*24) )</f>
        <v>0</v>
      </c>
      <c r="K10" s="29"/>
      <c r="O10" s="29"/>
      <c r="R10" s="42"/>
      <c r="S10" s="29"/>
      <c r="T10" s="29"/>
      <c r="U10" s="29"/>
      <c r="V10" s="29"/>
      <c r="W10" s="29"/>
    </row>
    <row r="11" spans="2:23" ht="21.9" customHeight="1" thickBot="1" x14ac:dyDescent="0.35">
      <c r="B11" s="25">
        <f t="shared" ref="B11:B23" si="2">(B10)+1</f>
        <v>45994</v>
      </c>
      <c r="C11" s="26">
        <f t="shared" si="0"/>
        <v>49</v>
      </c>
      <c r="D11" s="27"/>
      <c r="E11" s="27"/>
      <c r="F11" s="27"/>
      <c r="G11" s="27"/>
      <c r="H11" s="27"/>
      <c r="I11" s="27"/>
      <c r="J11" s="38">
        <f t="shared" si="1"/>
        <v>0</v>
      </c>
      <c r="L11" s="43">
        <v>49</v>
      </c>
      <c r="M11" s="133" t="s">
        <v>137</v>
      </c>
      <c r="N11" s="134"/>
      <c r="O11" s="29"/>
      <c r="P11" s="133" t="s">
        <v>73</v>
      </c>
      <c r="Q11" s="134"/>
      <c r="R11" s="16"/>
    </row>
    <row r="12" spans="2:23" ht="21.9" customHeight="1" thickBot="1" x14ac:dyDescent="0.35">
      <c r="B12" s="25">
        <f t="shared" si="2"/>
        <v>45995</v>
      </c>
      <c r="C12" s="26">
        <f t="shared" si="0"/>
        <v>49</v>
      </c>
      <c r="D12" s="27"/>
      <c r="E12" s="27"/>
      <c r="F12" s="27"/>
      <c r="G12" s="27"/>
      <c r="H12" s="27"/>
      <c r="I12" s="27"/>
      <c r="J12" s="38">
        <f t="shared" si="1"/>
        <v>0</v>
      </c>
      <c r="L12" s="53">
        <f>SUMIFS($J$9:$J$24,$C$9:$C$24,49)</f>
        <v>0</v>
      </c>
      <c r="M12" s="126">
        <f>L12-P12</f>
        <v>0</v>
      </c>
      <c r="N12" s="127"/>
      <c r="P12" s="126">
        <f>IF('November - 2'!L21+L12&gt;40, L12+'November - 2'!L21-40-'November - 2'!P21:Q21,0)</f>
        <v>0</v>
      </c>
      <c r="Q12" s="127"/>
      <c r="R12" s="16"/>
    </row>
    <row r="13" spans="2:23" ht="21.9" customHeight="1" x14ac:dyDescent="0.3">
      <c r="B13" s="25">
        <f t="shared" si="2"/>
        <v>45996</v>
      </c>
      <c r="C13" s="26">
        <f t="shared" si="0"/>
        <v>49</v>
      </c>
      <c r="D13" s="27"/>
      <c r="E13" s="27"/>
      <c r="F13" s="27"/>
      <c r="G13" s="27"/>
      <c r="H13" s="27"/>
      <c r="I13" s="27"/>
      <c r="J13" s="38">
        <f t="shared" si="1"/>
        <v>0</v>
      </c>
      <c r="R13" s="16"/>
    </row>
    <row r="14" spans="2:23" ht="21.9" customHeight="1" thickBot="1" x14ac:dyDescent="0.35">
      <c r="B14" s="25">
        <f t="shared" si="2"/>
        <v>45997</v>
      </c>
      <c r="C14" s="26">
        <f t="shared" si="0"/>
        <v>49</v>
      </c>
      <c r="D14" s="27"/>
      <c r="E14" s="27"/>
      <c r="F14" s="27"/>
      <c r="G14" s="27"/>
      <c r="H14" s="27"/>
      <c r="I14" s="27"/>
      <c r="J14" s="38">
        <f t="shared" si="1"/>
        <v>0</v>
      </c>
      <c r="R14" s="16"/>
    </row>
    <row r="15" spans="2:23" ht="21.9" customHeight="1" thickBot="1" x14ac:dyDescent="0.35">
      <c r="B15" s="25">
        <f t="shared" si="2"/>
        <v>45998</v>
      </c>
      <c r="C15" s="26">
        <f t="shared" si="0"/>
        <v>50</v>
      </c>
      <c r="D15" s="27"/>
      <c r="E15" s="27"/>
      <c r="F15" s="27"/>
      <c r="G15" s="27"/>
      <c r="H15" s="27"/>
      <c r="I15" s="27"/>
      <c r="J15" s="38">
        <f t="shared" si="1"/>
        <v>0</v>
      </c>
      <c r="L15" s="43">
        <v>50</v>
      </c>
      <c r="M15" s="133" t="s">
        <v>140</v>
      </c>
      <c r="N15" s="134"/>
      <c r="P15" s="124" t="s">
        <v>74</v>
      </c>
      <c r="Q15" s="125"/>
      <c r="R15" s="16"/>
    </row>
    <row r="16" spans="2:23" ht="21.9" customHeight="1" thickBot="1" x14ac:dyDescent="0.35">
      <c r="B16" s="25">
        <f t="shared" si="2"/>
        <v>45999</v>
      </c>
      <c r="C16" s="26">
        <f t="shared" si="0"/>
        <v>50</v>
      </c>
      <c r="D16" s="27"/>
      <c r="E16" s="27"/>
      <c r="F16" s="27"/>
      <c r="G16" s="27"/>
      <c r="H16" s="27"/>
      <c r="I16" s="27"/>
      <c r="J16" s="38">
        <f t="shared" si="1"/>
        <v>0</v>
      </c>
      <c r="L16" s="53">
        <f>SUMIFS($J$9:$J$24,$C$9:$C$24,50)</f>
        <v>0</v>
      </c>
      <c r="M16" s="126">
        <f>L16-P16</f>
        <v>0</v>
      </c>
      <c r="N16" s="127"/>
      <c r="P16" s="126">
        <f>IF(L16&gt;40,L16-40,0)</f>
        <v>0</v>
      </c>
      <c r="Q16" s="127"/>
      <c r="R16" s="16"/>
    </row>
    <row r="17" spans="2:18" ht="21.9" customHeight="1" x14ac:dyDescent="0.3">
      <c r="B17" s="25">
        <f t="shared" si="2"/>
        <v>46000</v>
      </c>
      <c r="C17" s="26">
        <f t="shared" si="0"/>
        <v>50</v>
      </c>
      <c r="D17" s="27"/>
      <c r="E17" s="27"/>
      <c r="F17" s="27"/>
      <c r="G17" s="27"/>
      <c r="H17" s="27"/>
      <c r="I17" s="27"/>
      <c r="J17" s="38">
        <f t="shared" si="1"/>
        <v>0</v>
      </c>
      <c r="O17" s="29"/>
      <c r="R17" s="16"/>
    </row>
    <row r="18" spans="2:18" ht="21.9" customHeight="1" thickBot="1" x14ac:dyDescent="0.35">
      <c r="B18" s="25">
        <f t="shared" si="2"/>
        <v>46001</v>
      </c>
      <c r="C18" s="26">
        <f t="shared" si="0"/>
        <v>50</v>
      </c>
      <c r="D18" s="27"/>
      <c r="E18" s="27"/>
      <c r="F18" s="27"/>
      <c r="G18" s="27"/>
      <c r="H18" s="27"/>
      <c r="I18" s="27"/>
      <c r="J18" s="38">
        <f t="shared" si="1"/>
        <v>0</v>
      </c>
      <c r="O18" s="29"/>
      <c r="R18" s="16"/>
    </row>
    <row r="19" spans="2:18" ht="21.9" customHeight="1" thickBot="1" x14ac:dyDescent="0.35">
      <c r="B19" s="25">
        <f t="shared" si="2"/>
        <v>46002</v>
      </c>
      <c r="C19" s="26">
        <f t="shared" si="0"/>
        <v>50</v>
      </c>
      <c r="D19" s="27"/>
      <c r="E19" s="27"/>
      <c r="F19" s="27"/>
      <c r="G19" s="27"/>
      <c r="H19" s="27"/>
      <c r="I19" s="27"/>
      <c r="J19" s="38">
        <f t="shared" si="1"/>
        <v>0</v>
      </c>
      <c r="L19" s="43">
        <v>51</v>
      </c>
      <c r="M19" s="133" t="s">
        <v>139</v>
      </c>
      <c r="N19" s="134"/>
      <c r="P19" s="133" t="s">
        <v>75</v>
      </c>
      <c r="Q19" s="134"/>
      <c r="R19" s="16"/>
    </row>
    <row r="20" spans="2:18" ht="21.9" customHeight="1" thickBot="1" x14ac:dyDescent="0.35">
      <c r="B20" s="25">
        <f t="shared" si="2"/>
        <v>46003</v>
      </c>
      <c r="C20" s="26">
        <f t="shared" si="0"/>
        <v>50</v>
      </c>
      <c r="D20" s="27"/>
      <c r="E20" s="27"/>
      <c r="F20" s="27"/>
      <c r="G20" s="27"/>
      <c r="H20" s="27"/>
      <c r="I20" s="27"/>
      <c r="J20" s="38">
        <f t="shared" si="1"/>
        <v>0</v>
      </c>
      <c r="L20" s="53">
        <f>SUMIFS($J$9:$J$24,$C$9:$C$24,51)</f>
        <v>0</v>
      </c>
      <c r="M20" s="126">
        <f>L20-P20</f>
        <v>0</v>
      </c>
      <c r="N20" s="127"/>
      <c r="P20" s="126">
        <f>IF(L20&gt;40,L20-40,0)</f>
        <v>0</v>
      </c>
      <c r="Q20" s="127"/>
      <c r="R20" s="16"/>
    </row>
    <row r="21" spans="2:18" ht="21.9" customHeight="1" x14ac:dyDescent="0.3">
      <c r="B21" s="25">
        <f t="shared" si="2"/>
        <v>46004</v>
      </c>
      <c r="C21" s="26">
        <f t="shared" si="0"/>
        <v>50</v>
      </c>
      <c r="D21" s="27"/>
      <c r="E21" s="27"/>
      <c r="F21" s="27"/>
      <c r="G21" s="27"/>
      <c r="H21" s="27"/>
      <c r="I21" s="27"/>
      <c r="J21" s="38">
        <f t="shared" si="1"/>
        <v>0</v>
      </c>
      <c r="R21" s="16"/>
    </row>
    <row r="22" spans="2:18" ht="21.9" customHeight="1" x14ac:dyDescent="0.3">
      <c r="B22" s="25">
        <f t="shared" si="2"/>
        <v>46005</v>
      </c>
      <c r="C22" s="26">
        <f t="shared" si="0"/>
        <v>51</v>
      </c>
      <c r="D22" s="27"/>
      <c r="E22" s="27"/>
      <c r="F22" s="27"/>
      <c r="G22" s="27"/>
      <c r="H22" s="27"/>
      <c r="I22" s="27"/>
      <c r="J22" s="38">
        <f t="shared" si="1"/>
        <v>0</v>
      </c>
      <c r="R22" s="16"/>
    </row>
    <row r="23" spans="2:18" ht="21.9" customHeight="1" x14ac:dyDescent="0.3">
      <c r="B23" s="30">
        <f t="shared" si="2"/>
        <v>46006</v>
      </c>
      <c r="C23" s="31">
        <f>WEEKNUM(B23)</f>
        <v>51</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30" spans="2:18" ht="15" customHeight="1"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B32" s="118"/>
      <c r="C32" s="118"/>
      <c r="D32" s="118"/>
      <c r="E32" s="118"/>
      <c r="F32" s="118"/>
      <c r="G32" s="118"/>
      <c r="H32" s="118"/>
      <c r="J32" s="116" t="s">
        <v>158</v>
      </c>
      <c r="K32" s="117"/>
      <c r="L32" s="117"/>
      <c r="M32" s="117"/>
      <c r="N32" s="117"/>
    </row>
    <row r="33" spans="2:2" x14ac:dyDescent="0.3">
      <c r="B33" s="3"/>
    </row>
    <row r="34" spans="2:2" x14ac:dyDescent="0.3">
      <c r="B34" s="3"/>
    </row>
    <row r="35" spans="2:2" x14ac:dyDescent="0.3">
      <c r="B35" s="3"/>
    </row>
  </sheetData>
  <sheetProtection algorithmName="SHA-512" hashValue="/348rmjDubbb7yZco2gn0JePwVhipfMNi/PrC+U58/7HmA8v7EEGnbL+wDYkTB/baYEizSfYiTKTWdmpRos8Mg==" saltValue="ti/U88q0t61s7xzhbjV8bA==" spinCount="100000" sheet="1" selectLockedCells="1"/>
  <mergeCells count="31">
    <mergeCell ref="B2:R2"/>
    <mergeCell ref="C3:H3"/>
    <mergeCell ref="J3:K3"/>
    <mergeCell ref="J4:K4"/>
    <mergeCell ref="M3:N3"/>
    <mergeCell ref="M4:N4"/>
    <mergeCell ref="D5:H5"/>
    <mergeCell ref="M5:N5"/>
    <mergeCell ref="B5:C5"/>
    <mergeCell ref="B26:E27"/>
    <mergeCell ref="B7:R7"/>
    <mergeCell ref="K8:R8"/>
    <mergeCell ref="P11:Q11"/>
    <mergeCell ref="M11:N11"/>
    <mergeCell ref="B25:H25"/>
    <mergeCell ref="J25:R25"/>
    <mergeCell ref="J26:N27"/>
    <mergeCell ref="P12:Q12"/>
    <mergeCell ref="B24:L24"/>
    <mergeCell ref="M20:N20"/>
    <mergeCell ref="P19:Q19"/>
    <mergeCell ref="M12:N12"/>
    <mergeCell ref="J30:R31"/>
    <mergeCell ref="J32:N32"/>
    <mergeCell ref="B30:H32"/>
    <mergeCell ref="P15:Q15"/>
    <mergeCell ref="P16:Q16"/>
    <mergeCell ref="P20:Q20"/>
    <mergeCell ref="M15:N15"/>
    <mergeCell ref="M16:N16"/>
    <mergeCell ref="M19:N19"/>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700-000000000000}">
      <formula1>Valid_Time_Increments</formula1>
    </dataValidation>
  </dataValidations>
  <pageMargins left="0.7" right="0.7" top="0.75" bottom="0.75" header="0.3" footer="0.3"/>
  <pageSetup scale="60" orientation="landscape" r:id="rId1"/>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Z36"/>
  <sheetViews>
    <sheetView topLeftCell="A2" zoomScaleNormal="100" workbookViewId="0">
      <selection activeCell="I6" sqref="I6"/>
    </sheetView>
  </sheetViews>
  <sheetFormatPr defaultColWidth="9.109375" defaultRowHeight="15.6" x14ac:dyDescent="0.3"/>
  <cols>
    <col min="1" max="1" width="2" style="4" customWidth="1"/>
    <col min="2" max="2" width="13.44140625" style="4" bestFit="1" customWidth="1"/>
    <col min="3" max="3" width="14.33203125" style="4" customWidth="1"/>
    <col min="4" max="9" width="13.6640625" style="4" customWidth="1"/>
    <col min="10" max="10" width="22.109375" style="4" bestFit="1" customWidth="1"/>
    <col min="11" max="11" width="3.88671875" style="4" customWidth="1"/>
    <col min="12" max="12" width="7.33203125" style="4" customWidth="1"/>
    <col min="13" max="13" width="18.33203125" style="4" customWidth="1"/>
    <col min="14" max="14" width="10.88671875" style="4" customWidth="1"/>
    <col min="15" max="15" width="4.332031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13.44140625" style="4" hidden="1" customWidth="1"/>
    <col min="22" max="22" width="17.44140625" style="4" customWidth="1"/>
    <col min="23" max="16384" width="9.109375" style="4"/>
  </cols>
  <sheetData>
    <row r="1" spans="2:26" ht="7.5" customHeight="1" thickBot="1" x14ac:dyDescent="0.35">
      <c r="B1" s="3"/>
    </row>
    <row r="2" spans="2:26" ht="51.75" customHeight="1" thickBot="1" x14ac:dyDescent="0.35">
      <c r="B2" s="91" t="s">
        <v>150</v>
      </c>
      <c r="C2" s="92"/>
      <c r="D2" s="92"/>
      <c r="E2" s="92"/>
      <c r="F2" s="92"/>
      <c r="G2" s="92"/>
      <c r="H2" s="92"/>
      <c r="I2" s="92"/>
      <c r="J2" s="92"/>
      <c r="K2" s="92"/>
      <c r="L2" s="92"/>
      <c r="M2" s="92"/>
      <c r="N2" s="92"/>
      <c r="O2" s="92"/>
      <c r="P2" s="92"/>
      <c r="Q2" s="92"/>
      <c r="R2" s="93"/>
    </row>
    <row r="3" spans="2:26" ht="20.25"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6" ht="19.5" customHeight="1" thickBot="1" x14ac:dyDescent="0.35">
      <c r="B4" s="10"/>
      <c r="C4" s="11"/>
      <c r="D4" s="12"/>
      <c r="E4" s="12"/>
      <c r="F4" s="12"/>
      <c r="G4" s="12"/>
      <c r="H4" s="12"/>
      <c r="I4" s="13"/>
      <c r="J4" s="119"/>
      <c r="K4" s="119"/>
      <c r="L4" s="23"/>
      <c r="M4" s="137"/>
      <c r="N4" s="137"/>
      <c r="O4" s="14"/>
      <c r="P4" s="15" t="s">
        <v>24</v>
      </c>
      <c r="Q4" s="69" t="s">
        <v>41</v>
      </c>
      <c r="R4" s="16"/>
    </row>
    <row r="5" spans="2:26"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46022</v>
      </c>
      <c r="R5" s="16"/>
      <c r="T5" s="15" t="s">
        <v>26</v>
      </c>
      <c r="U5" s="68">
        <v>46022</v>
      </c>
    </row>
    <row r="6" spans="2:26" ht="6.75" customHeight="1" thickBot="1" x14ac:dyDescent="0.35">
      <c r="B6" s="20"/>
      <c r="C6" s="17"/>
      <c r="D6" s="21"/>
      <c r="E6" s="23"/>
      <c r="F6" s="23"/>
      <c r="G6" s="23"/>
      <c r="H6" s="23"/>
      <c r="I6" s="22"/>
      <c r="J6" s="17"/>
      <c r="K6" s="17"/>
      <c r="L6" s="18"/>
      <c r="M6" s="23"/>
      <c r="N6" s="23"/>
      <c r="O6" s="19"/>
      <c r="Q6" s="24"/>
      <c r="R6" s="16"/>
    </row>
    <row r="7" spans="2:26" ht="16.2" thickBot="1" x14ac:dyDescent="0.35">
      <c r="B7" s="128"/>
      <c r="C7" s="129"/>
      <c r="D7" s="129"/>
      <c r="E7" s="129"/>
      <c r="F7" s="129"/>
      <c r="G7" s="129"/>
      <c r="H7" s="129"/>
      <c r="I7" s="129"/>
      <c r="J7" s="129"/>
      <c r="K7" s="129"/>
      <c r="L7" s="129"/>
      <c r="M7" s="129"/>
      <c r="N7" s="129"/>
      <c r="O7" s="129"/>
      <c r="P7" s="129"/>
      <c r="Q7" s="129"/>
      <c r="R7" s="130"/>
    </row>
    <row r="8" spans="2:26" ht="16.2"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row>
    <row r="9" spans="2:26" ht="21.9" customHeight="1" x14ac:dyDescent="0.3">
      <c r="B9" s="25">
        <f>December!B23+1</f>
        <v>46007</v>
      </c>
      <c r="C9" s="26">
        <f t="shared" ref="C9:C24" si="0">WEEKNUM(B9)</f>
        <v>51</v>
      </c>
      <c r="D9" s="27"/>
      <c r="E9" s="27"/>
      <c r="F9" s="27"/>
      <c r="G9" s="27"/>
      <c r="H9" s="27"/>
      <c r="I9" s="27"/>
      <c r="J9" s="28">
        <f>IF((OR(E9="",D9="")),0,((E9-D9+IF((E9&lt; D9),1,0))*24) ) + IF((OR(G9="",F9="")),0,((G9-F9+IF((G9&lt; F9),1,0))*24) ) +  IF((OR(I9="",H9="")),0,((I9-H9+IF((I9&lt; H9),1,0))*24) )</f>
        <v>0</v>
      </c>
      <c r="L9" s="43"/>
      <c r="M9" s="12"/>
      <c r="N9" s="12"/>
      <c r="R9" s="16"/>
    </row>
    <row r="10" spans="2:26" ht="21.9" customHeight="1" thickBot="1" x14ac:dyDescent="0.35">
      <c r="B10" s="25">
        <f>(B9)+1</f>
        <v>46008</v>
      </c>
      <c r="C10" s="26">
        <f t="shared" si="0"/>
        <v>51</v>
      </c>
      <c r="D10" s="27"/>
      <c r="E10" s="27"/>
      <c r="F10" s="27"/>
      <c r="G10" s="27"/>
      <c r="H10" s="27"/>
      <c r="I10" s="27"/>
      <c r="J10" s="28">
        <f t="shared" ref="J10:J24" si="1">IF((OR(E10="",D10="")),0,((E10-D10+IF((E10&lt; D10),1,0))*24) ) + IF((OR(G10="",F10="")),0,((G10-F10+IF((G10&lt; F10),1,0))*24) ) +  IF((OR(I10="",H10="")),0,((I10-H10+IF((I10&lt; H10),1,0))*24) )</f>
        <v>0</v>
      </c>
      <c r="R10" s="16"/>
    </row>
    <row r="11" spans="2:26" ht="21.9" customHeight="1" thickBot="1" x14ac:dyDescent="0.35">
      <c r="B11" s="25">
        <f>(B10)+1</f>
        <v>46009</v>
      </c>
      <c r="C11" s="26">
        <f t="shared" si="0"/>
        <v>51</v>
      </c>
      <c r="D11" s="27"/>
      <c r="E11" s="27"/>
      <c r="F11" s="27"/>
      <c r="G11" s="27"/>
      <c r="H11" s="27"/>
      <c r="I11" s="27"/>
      <c r="J11" s="28">
        <f t="shared" si="1"/>
        <v>0</v>
      </c>
      <c r="L11" s="43">
        <v>51</v>
      </c>
      <c r="M11" s="133" t="s">
        <v>139</v>
      </c>
      <c r="N11" s="134"/>
      <c r="P11" s="124" t="s">
        <v>75</v>
      </c>
      <c r="Q11" s="125"/>
      <c r="R11" s="16"/>
    </row>
    <row r="12" spans="2:26" ht="21.9" customHeight="1" thickBot="1" x14ac:dyDescent="0.35">
      <c r="B12" s="25">
        <f t="shared" ref="B12:B24" si="2">(B11)+1</f>
        <v>46010</v>
      </c>
      <c r="C12" s="26">
        <f t="shared" si="0"/>
        <v>51</v>
      </c>
      <c r="D12" s="27"/>
      <c r="E12" s="27"/>
      <c r="F12" s="27"/>
      <c r="G12" s="27"/>
      <c r="H12" s="27"/>
      <c r="I12" s="27"/>
      <c r="J12" s="28">
        <f t="shared" si="1"/>
        <v>0</v>
      </c>
      <c r="L12" s="53">
        <f>SUMIFS($J$9:$J$24,$C$9:$C$24,51)</f>
        <v>0</v>
      </c>
      <c r="M12" s="126">
        <f>L12-P12</f>
        <v>0</v>
      </c>
      <c r="N12" s="127"/>
      <c r="P12" s="126">
        <f>IF(December!L20+L12&gt;40, L12+December!L20-40-December!P20:Q20,0)</f>
        <v>0</v>
      </c>
      <c r="Q12" s="127"/>
      <c r="R12" s="16"/>
    </row>
    <row r="13" spans="2:26" ht="21.9" customHeight="1" x14ac:dyDescent="0.3">
      <c r="B13" s="25">
        <f t="shared" si="2"/>
        <v>46011</v>
      </c>
      <c r="C13" s="26">
        <f t="shared" si="0"/>
        <v>51</v>
      </c>
      <c r="D13" s="27"/>
      <c r="E13" s="27"/>
      <c r="F13" s="27"/>
      <c r="G13" s="27"/>
      <c r="H13" s="27"/>
      <c r="I13" s="27"/>
      <c r="J13" s="28">
        <f t="shared" si="1"/>
        <v>0</v>
      </c>
      <c r="R13" s="16"/>
    </row>
    <row r="14" spans="2:26" ht="21.9" customHeight="1" thickBot="1" x14ac:dyDescent="0.35">
      <c r="B14" s="25">
        <f t="shared" si="2"/>
        <v>46012</v>
      </c>
      <c r="C14" s="26">
        <f t="shared" si="0"/>
        <v>52</v>
      </c>
      <c r="D14" s="27"/>
      <c r="E14" s="27"/>
      <c r="F14" s="27"/>
      <c r="G14" s="27"/>
      <c r="H14" s="27"/>
      <c r="I14" s="27"/>
      <c r="J14" s="28">
        <f t="shared" si="1"/>
        <v>0</v>
      </c>
      <c r="R14" s="16"/>
    </row>
    <row r="15" spans="2:26" ht="21.9" customHeight="1" thickBot="1" x14ac:dyDescent="0.35">
      <c r="B15" s="25">
        <f t="shared" si="2"/>
        <v>46013</v>
      </c>
      <c r="C15" s="26">
        <f t="shared" si="0"/>
        <v>52</v>
      </c>
      <c r="D15" s="27"/>
      <c r="E15" s="27"/>
      <c r="F15" s="27"/>
      <c r="G15" s="27"/>
      <c r="H15" s="27"/>
      <c r="I15" s="27"/>
      <c r="J15" s="28">
        <f t="shared" si="1"/>
        <v>0</v>
      </c>
      <c r="L15" s="43">
        <v>52</v>
      </c>
      <c r="M15" s="133" t="s">
        <v>142</v>
      </c>
      <c r="N15" s="134"/>
      <c r="O15" s="29"/>
      <c r="P15" s="124" t="s">
        <v>76</v>
      </c>
      <c r="Q15" s="125"/>
      <c r="R15" s="16"/>
    </row>
    <row r="16" spans="2:26" ht="21.9" customHeight="1" thickBot="1" x14ac:dyDescent="0.35">
      <c r="B16" s="25">
        <f t="shared" si="2"/>
        <v>46014</v>
      </c>
      <c r="C16" s="26">
        <f t="shared" si="0"/>
        <v>52</v>
      </c>
      <c r="D16" s="27"/>
      <c r="E16" s="27"/>
      <c r="F16" s="27"/>
      <c r="G16" s="27"/>
      <c r="H16" s="27"/>
      <c r="I16" s="27"/>
      <c r="J16" s="28">
        <f t="shared" si="1"/>
        <v>0</v>
      </c>
      <c r="L16" s="53">
        <f>SUMIFS($J$8:$J$24,$C$8:$C$24,52)</f>
        <v>0</v>
      </c>
      <c r="M16" s="126">
        <f>L16-P16</f>
        <v>0</v>
      </c>
      <c r="N16" s="127"/>
      <c r="O16" s="29"/>
      <c r="P16" s="126">
        <f>IF(L16&gt;40,L16-40,0)</f>
        <v>0</v>
      </c>
      <c r="Q16" s="127"/>
      <c r="R16" s="16"/>
      <c r="V16" s="46"/>
      <c r="W16" s="46"/>
      <c r="X16" s="46"/>
      <c r="Y16" s="46"/>
      <c r="Z16" s="46"/>
    </row>
    <row r="17" spans="1:26" ht="21.9" customHeight="1" x14ac:dyDescent="0.3">
      <c r="B17" s="25">
        <f t="shared" si="2"/>
        <v>46015</v>
      </c>
      <c r="C17" s="26">
        <f t="shared" si="0"/>
        <v>52</v>
      </c>
      <c r="D17" s="27"/>
      <c r="E17" s="27"/>
      <c r="F17" s="27"/>
      <c r="G17" s="27"/>
      <c r="H17" s="27"/>
      <c r="I17" s="27"/>
      <c r="J17" s="28">
        <f t="shared" si="1"/>
        <v>0</v>
      </c>
      <c r="L17" s="53"/>
      <c r="M17" s="53"/>
      <c r="N17" s="53"/>
      <c r="O17" s="29"/>
      <c r="P17" s="53"/>
      <c r="Q17" s="53"/>
      <c r="R17" s="16"/>
      <c r="V17" s="46"/>
      <c r="W17" s="46"/>
      <c r="X17" s="46"/>
      <c r="Y17" s="46"/>
      <c r="Z17" s="46"/>
    </row>
    <row r="18" spans="1:26" ht="21.9" customHeight="1" thickBot="1" x14ac:dyDescent="0.35">
      <c r="B18" s="25">
        <f t="shared" si="2"/>
        <v>46016</v>
      </c>
      <c r="C18" s="26">
        <f t="shared" si="0"/>
        <v>52</v>
      </c>
      <c r="D18" s="27"/>
      <c r="E18" s="27"/>
      <c r="F18" s="27"/>
      <c r="G18" s="27"/>
      <c r="H18" s="27"/>
      <c r="I18" s="27"/>
      <c r="J18" s="28">
        <f t="shared" si="1"/>
        <v>0</v>
      </c>
      <c r="R18" s="16"/>
    </row>
    <row r="19" spans="1:26" ht="21.9" customHeight="1" thickBot="1" x14ac:dyDescent="0.35">
      <c r="B19" s="25">
        <f t="shared" si="2"/>
        <v>46017</v>
      </c>
      <c r="C19" s="26">
        <f t="shared" si="0"/>
        <v>52</v>
      </c>
      <c r="D19" s="27"/>
      <c r="E19" s="27"/>
      <c r="F19" s="27"/>
      <c r="G19" s="27"/>
      <c r="H19" s="27"/>
      <c r="I19" s="27"/>
      <c r="J19" s="28">
        <f t="shared" si="1"/>
        <v>0</v>
      </c>
      <c r="L19" s="43">
        <v>53</v>
      </c>
      <c r="M19" s="158" t="s">
        <v>141</v>
      </c>
      <c r="N19" s="159"/>
      <c r="O19" s="29"/>
      <c r="P19" s="158" t="s">
        <v>77</v>
      </c>
      <c r="Q19" s="159"/>
      <c r="R19" s="16"/>
    </row>
    <row r="20" spans="1:26" ht="21.9" customHeight="1" thickBot="1" x14ac:dyDescent="0.35">
      <c r="A20" s="149"/>
      <c r="B20" s="25">
        <f t="shared" si="2"/>
        <v>46018</v>
      </c>
      <c r="C20" s="26">
        <f t="shared" si="0"/>
        <v>52</v>
      </c>
      <c r="D20" s="27"/>
      <c r="E20" s="27"/>
      <c r="F20" s="27"/>
      <c r="G20" s="27"/>
      <c r="H20" s="27"/>
      <c r="I20" s="27"/>
      <c r="J20" s="28">
        <f t="shared" si="1"/>
        <v>0</v>
      </c>
      <c r="L20" s="53">
        <f>SUMIFS($J$8:$J$24,$C$8:$C$24,53)</f>
        <v>0</v>
      </c>
      <c r="M20" s="156">
        <f>L20-P20</f>
        <v>0</v>
      </c>
      <c r="N20" s="157"/>
      <c r="O20" s="29"/>
      <c r="P20" s="156">
        <f>IF(L20&gt;40,L20-40,0)</f>
        <v>0</v>
      </c>
      <c r="Q20" s="157"/>
      <c r="R20" s="16"/>
    </row>
    <row r="21" spans="1:26" ht="21.9" customHeight="1" thickBot="1" x14ac:dyDescent="0.35">
      <c r="A21" s="149"/>
      <c r="B21" s="25">
        <f t="shared" si="2"/>
        <v>46019</v>
      </c>
      <c r="C21" s="26">
        <f t="shared" si="0"/>
        <v>53</v>
      </c>
      <c r="D21" s="27"/>
      <c r="E21" s="27"/>
      <c r="F21" s="27"/>
      <c r="G21" s="27"/>
      <c r="H21" s="27"/>
      <c r="I21" s="27"/>
      <c r="J21" s="28">
        <f t="shared" si="1"/>
        <v>0</v>
      </c>
      <c r="R21" s="16"/>
    </row>
    <row r="22" spans="1:26" ht="21.9" customHeight="1" x14ac:dyDescent="0.3">
      <c r="A22" s="149"/>
      <c r="B22" s="25">
        <f t="shared" si="2"/>
        <v>46020</v>
      </c>
      <c r="C22" s="26">
        <f t="shared" si="0"/>
        <v>53</v>
      </c>
      <c r="D22" s="27"/>
      <c r="E22" s="27"/>
      <c r="F22" s="27"/>
      <c r="G22" s="27"/>
      <c r="H22" s="27"/>
      <c r="I22" s="27"/>
      <c r="J22" s="28">
        <f t="shared" si="1"/>
        <v>0</v>
      </c>
      <c r="M22" s="150" t="s">
        <v>163</v>
      </c>
      <c r="N22" s="151"/>
      <c r="O22" s="151"/>
      <c r="P22" s="151"/>
      <c r="Q22" s="152"/>
      <c r="R22" s="16"/>
    </row>
    <row r="23" spans="1:26" ht="28.5" customHeight="1" thickBot="1" x14ac:dyDescent="0.35">
      <c r="A23" s="149"/>
      <c r="B23" s="25">
        <f t="shared" si="2"/>
        <v>46021</v>
      </c>
      <c r="C23" s="26">
        <f t="shared" si="0"/>
        <v>53</v>
      </c>
      <c r="D23" s="27"/>
      <c r="E23" s="27"/>
      <c r="F23" s="27"/>
      <c r="G23" s="27"/>
      <c r="H23" s="27"/>
      <c r="I23" s="27"/>
      <c r="J23" s="28">
        <f t="shared" si="1"/>
        <v>0</v>
      </c>
      <c r="M23" s="153"/>
      <c r="N23" s="154"/>
      <c r="O23" s="154"/>
      <c r="P23" s="154"/>
      <c r="Q23" s="155"/>
      <c r="R23" s="16"/>
    </row>
    <row r="24" spans="1:26" ht="25.5" customHeight="1" x14ac:dyDescent="0.3">
      <c r="A24" s="149"/>
      <c r="B24" s="30">
        <f t="shared" si="2"/>
        <v>46022</v>
      </c>
      <c r="C24" s="31">
        <f t="shared" si="0"/>
        <v>53</v>
      </c>
      <c r="D24" s="27"/>
      <c r="E24" s="27"/>
      <c r="F24" s="27"/>
      <c r="G24" s="27"/>
      <c r="H24" s="27"/>
      <c r="I24" s="27"/>
      <c r="J24" s="28">
        <f t="shared" si="1"/>
        <v>0</v>
      </c>
      <c r="R24" s="16"/>
    </row>
    <row r="25" spans="1:26" ht="30" customHeight="1" thickBot="1" x14ac:dyDescent="0.35">
      <c r="A25" s="149"/>
      <c r="B25" s="146"/>
      <c r="C25" s="147"/>
      <c r="D25" s="147"/>
      <c r="E25" s="147"/>
      <c r="F25" s="147"/>
      <c r="G25" s="147"/>
      <c r="H25" s="147"/>
      <c r="I25" s="147"/>
      <c r="J25" s="147"/>
      <c r="K25" s="147"/>
      <c r="L25" s="148"/>
      <c r="M25" s="72" t="s">
        <v>102</v>
      </c>
      <c r="N25" s="73">
        <f>SUM(M12,M16,M20)</f>
        <v>0</v>
      </c>
      <c r="O25" s="74"/>
      <c r="P25" s="75" t="s">
        <v>33</v>
      </c>
      <c r="Q25" s="73">
        <f>SUM(P12,P16,P20)</f>
        <v>0</v>
      </c>
      <c r="R25" s="76"/>
    </row>
    <row r="26" spans="1:26" ht="69.900000000000006" customHeight="1" x14ac:dyDescent="0.3">
      <c r="B26" s="143"/>
      <c r="C26" s="143"/>
      <c r="D26" s="143"/>
      <c r="E26" s="143"/>
      <c r="F26" s="143"/>
      <c r="G26" s="143"/>
      <c r="H26" s="143"/>
      <c r="I26" s="14"/>
      <c r="J26" s="115"/>
      <c r="K26" s="115"/>
      <c r="L26" s="115"/>
      <c r="M26" s="115"/>
      <c r="N26" s="115"/>
      <c r="O26" s="115"/>
      <c r="P26" s="115"/>
      <c r="Q26" s="115"/>
      <c r="R26" s="115"/>
    </row>
    <row r="27" spans="1:26" ht="15" customHeight="1" x14ac:dyDescent="0.3">
      <c r="B27" s="141" t="s">
        <v>124</v>
      </c>
      <c r="C27" s="141"/>
      <c r="D27" s="141"/>
      <c r="E27" s="141"/>
      <c r="F27" s="66"/>
      <c r="G27" s="66"/>
      <c r="H27" s="13" t="s">
        <v>0</v>
      </c>
      <c r="J27" s="139" t="s">
        <v>125</v>
      </c>
      <c r="K27" s="139"/>
      <c r="L27" s="139"/>
      <c r="M27" s="139"/>
      <c r="N27" s="139"/>
      <c r="Q27" s="13" t="s">
        <v>0</v>
      </c>
    </row>
    <row r="28" spans="1:26" x14ac:dyDescent="0.3">
      <c r="B28" s="142"/>
      <c r="C28" s="142"/>
      <c r="D28" s="142"/>
      <c r="E28" s="142"/>
      <c r="F28" s="66"/>
      <c r="G28" s="66"/>
      <c r="J28" s="140"/>
      <c r="K28" s="140"/>
      <c r="L28" s="140"/>
      <c r="M28" s="140"/>
      <c r="N28" s="140"/>
    </row>
    <row r="31" spans="1:26" ht="15" customHeight="1" x14ac:dyDescent="0.3">
      <c r="B31" s="118" t="s">
        <v>157</v>
      </c>
      <c r="C31" s="118"/>
      <c r="D31" s="118"/>
      <c r="E31" s="118"/>
      <c r="F31" s="118"/>
      <c r="G31" s="118"/>
      <c r="H31" s="118"/>
      <c r="J31" s="114"/>
      <c r="K31" s="114"/>
      <c r="L31" s="114"/>
      <c r="M31" s="114"/>
      <c r="N31" s="114"/>
      <c r="O31" s="114"/>
      <c r="P31" s="114"/>
      <c r="Q31" s="114"/>
      <c r="R31" s="114"/>
    </row>
    <row r="32" spans="1:26" x14ac:dyDescent="0.3">
      <c r="B32" s="118"/>
      <c r="C32" s="118"/>
      <c r="D32" s="118"/>
      <c r="E32" s="118"/>
      <c r="F32" s="118"/>
      <c r="G32" s="118"/>
      <c r="H32" s="118"/>
      <c r="J32" s="115"/>
      <c r="K32" s="115"/>
      <c r="L32" s="115"/>
      <c r="M32" s="115"/>
      <c r="N32" s="115"/>
      <c r="O32" s="115"/>
      <c r="P32" s="115"/>
      <c r="Q32" s="115"/>
      <c r="R32" s="115"/>
    </row>
    <row r="33" spans="2:14" x14ac:dyDescent="0.3">
      <c r="B33" s="118"/>
      <c r="C33" s="118"/>
      <c r="D33" s="118"/>
      <c r="E33" s="118"/>
      <c r="F33" s="118"/>
      <c r="G33" s="118"/>
      <c r="H33" s="118"/>
      <c r="J33" s="116" t="s">
        <v>158</v>
      </c>
      <c r="K33" s="117"/>
      <c r="L33" s="117"/>
      <c r="M33" s="117"/>
      <c r="N33" s="117"/>
    </row>
    <row r="34" spans="2:14" x14ac:dyDescent="0.3">
      <c r="B34" s="3"/>
    </row>
    <row r="35" spans="2:14" x14ac:dyDescent="0.3">
      <c r="B35" s="3"/>
    </row>
    <row r="36" spans="2:14" x14ac:dyDescent="0.3">
      <c r="B36" s="3"/>
    </row>
  </sheetData>
  <sheetProtection algorithmName="SHA-512" hashValue="NKRgrwbKP03OrYtm68kpevsrrIqP9jmxYFFlCJgTRRRT3x/gte1Si1G32HmHKpnyS+2iJp8AHLI8S81rt8hYuw==" saltValue="VltBF3IwhxVg4GVM7F4tMg==" spinCount="100000" sheet="1" selectLockedCells="1"/>
  <mergeCells count="33">
    <mergeCell ref="M19:N19"/>
    <mergeCell ref="P19:Q19"/>
    <mergeCell ref="M12:N12"/>
    <mergeCell ref="P12:Q12"/>
    <mergeCell ref="B5:C5"/>
    <mergeCell ref="D5:H5"/>
    <mergeCell ref="M5:N5"/>
    <mergeCell ref="B7:R7"/>
    <mergeCell ref="K8:R8"/>
    <mergeCell ref="M11:N11"/>
    <mergeCell ref="P11:Q11"/>
    <mergeCell ref="M15:N15"/>
    <mergeCell ref="P15:Q15"/>
    <mergeCell ref="P16:Q16"/>
    <mergeCell ref="M16:N16"/>
    <mergeCell ref="B2:R2"/>
    <mergeCell ref="C3:H3"/>
    <mergeCell ref="J3:K3"/>
    <mergeCell ref="M3:N3"/>
    <mergeCell ref="J4:K4"/>
    <mergeCell ref="M4:N4"/>
    <mergeCell ref="A20:A25"/>
    <mergeCell ref="B25:L25"/>
    <mergeCell ref="B26:H26"/>
    <mergeCell ref="J26:R26"/>
    <mergeCell ref="B31:H33"/>
    <mergeCell ref="B27:E28"/>
    <mergeCell ref="J27:N28"/>
    <mergeCell ref="J31:R32"/>
    <mergeCell ref="J33:N33"/>
    <mergeCell ref="M22:Q23"/>
    <mergeCell ref="P20:Q20"/>
    <mergeCell ref="M20:N20"/>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800-000000000000}">
      <formula1>Valid_Time_Increments</formula1>
    </dataValidation>
  </dataValidations>
  <pageMargins left="0.7" right="0.7" top="0.75" bottom="0.75" header="0.3" footer="0.3"/>
  <pageSetup scale="60" orientation="landscape" r:id="rId1"/>
  <colBreaks count="1" manualBreakCount="1">
    <brk id="18"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97"/>
  <sheetViews>
    <sheetView workbookViewId="0">
      <selection activeCell="O2" sqref="O2:O3"/>
    </sheetView>
  </sheetViews>
  <sheetFormatPr defaultRowHeight="14.4" x14ac:dyDescent="0.3"/>
  <sheetData>
    <row r="1" spans="1:15" x14ac:dyDescent="0.3">
      <c r="A1" s="2">
        <v>0</v>
      </c>
    </row>
    <row r="2" spans="1:15" x14ac:dyDescent="0.3">
      <c r="A2" s="2">
        <v>1.0416666666666666E-2</v>
      </c>
      <c r="O2" t="s">
        <v>119</v>
      </c>
    </row>
    <row r="3" spans="1:15" x14ac:dyDescent="0.3">
      <c r="A3" s="2">
        <v>2.0833333333333332E-2</v>
      </c>
      <c r="O3" t="s">
        <v>118</v>
      </c>
    </row>
    <row r="4" spans="1:15" x14ac:dyDescent="0.3">
      <c r="A4" s="2">
        <v>3.125E-2</v>
      </c>
    </row>
    <row r="5" spans="1:15" x14ac:dyDescent="0.3">
      <c r="A5" s="2">
        <v>4.1666666666666699E-2</v>
      </c>
    </row>
    <row r="6" spans="1:15" x14ac:dyDescent="0.3">
      <c r="A6" s="2">
        <v>5.2083333333333301E-2</v>
      </c>
    </row>
    <row r="7" spans="1:15" x14ac:dyDescent="0.3">
      <c r="A7" s="2">
        <v>6.25E-2</v>
      </c>
    </row>
    <row r="8" spans="1:15" x14ac:dyDescent="0.3">
      <c r="A8" s="2">
        <v>7.2916666666666699E-2</v>
      </c>
    </row>
    <row r="9" spans="1:15" ht="15.6" x14ac:dyDescent="0.3">
      <c r="A9" s="2">
        <v>8.3333333333333301E-2</v>
      </c>
      <c r="G9" s="160" t="s">
        <v>122</v>
      </c>
      <c r="H9" s="161"/>
      <c r="I9" s="161"/>
      <c r="J9" s="161"/>
      <c r="K9" s="161"/>
      <c r="L9" s="162"/>
    </row>
    <row r="10" spans="1:15" x14ac:dyDescent="0.3">
      <c r="A10" s="2">
        <v>9.375E-2</v>
      </c>
    </row>
    <row r="11" spans="1:15" x14ac:dyDescent="0.3">
      <c r="A11" s="2">
        <v>0.104166666666667</v>
      </c>
      <c r="G11" s="163" t="s">
        <v>123</v>
      </c>
      <c r="H11" s="164"/>
      <c r="I11" s="164"/>
      <c r="J11" s="164"/>
      <c r="K11" s="164"/>
      <c r="L11" s="165"/>
    </row>
    <row r="12" spans="1:15" x14ac:dyDescent="0.3">
      <c r="A12" s="2">
        <v>0.114583333333333</v>
      </c>
    </row>
    <row r="13" spans="1:15" x14ac:dyDescent="0.3">
      <c r="A13" s="2">
        <v>0.125</v>
      </c>
    </row>
    <row r="14" spans="1:15" x14ac:dyDescent="0.3">
      <c r="A14" s="2">
        <v>0.13541666666666699</v>
      </c>
    </row>
    <row r="15" spans="1:15" x14ac:dyDescent="0.3">
      <c r="A15" s="2">
        <v>0.14583333333333301</v>
      </c>
    </row>
    <row r="16" spans="1:15" x14ac:dyDescent="0.3">
      <c r="A16" s="2">
        <v>0.15625</v>
      </c>
    </row>
    <row r="17" spans="1:1" x14ac:dyDescent="0.3">
      <c r="A17" s="2">
        <v>0.16666666666666699</v>
      </c>
    </row>
    <row r="18" spans="1:1" x14ac:dyDescent="0.3">
      <c r="A18" s="2">
        <v>0.17708333333333301</v>
      </c>
    </row>
    <row r="19" spans="1:1" x14ac:dyDescent="0.3">
      <c r="A19" s="2">
        <v>0.1875</v>
      </c>
    </row>
    <row r="20" spans="1:1" x14ac:dyDescent="0.3">
      <c r="A20" s="2">
        <v>0.19791666666666699</v>
      </c>
    </row>
    <row r="21" spans="1:1" x14ac:dyDescent="0.3">
      <c r="A21" s="2">
        <v>0.20833333333333301</v>
      </c>
    </row>
    <row r="22" spans="1:1" x14ac:dyDescent="0.3">
      <c r="A22" s="2">
        <v>0.21875</v>
      </c>
    </row>
    <row r="23" spans="1:1" x14ac:dyDescent="0.3">
      <c r="A23" s="2">
        <v>0.22916666666666699</v>
      </c>
    </row>
    <row r="24" spans="1:1" x14ac:dyDescent="0.3">
      <c r="A24" s="2">
        <v>0.23958333333333301</v>
      </c>
    </row>
    <row r="25" spans="1:1" x14ac:dyDescent="0.3">
      <c r="A25" s="2">
        <v>0.25</v>
      </c>
    </row>
    <row r="26" spans="1:1" x14ac:dyDescent="0.3">
      <c r="A26" s="2">
        <v>0.26041666666666702</v>
      </c>
    </row>
    <row r="27" spans="1:1" x14ac:dyDescent="0.3">
      <c r="A27" s="2">
        <v>0.27083333333333298</v>
      </c>
    </row>
    <row r="28" spans="1:1" x14ac:dyDescent="0.3">
      <c r="A28" s="2">
        <v>0.28125</v>
      </c>
    </row>
    <row r="29" spans="1:1" x14ac:dyDescent="0.3">
      <c r="A29" s="2">
        <v>0.29166666666666702</v>
      </c>
    </row>
    <row r="30" spans="1:1" x14ac:dyDescent="0.3">
      <c r="A30" s="2">
        <v>0.30208333333333298</v>
      </c>
    </row>
    <row r="31" spans="1:1" x14ac:dyDescent="0.3">
      <c r="A31" s="2">
        <v>0.3125</v>
      </c>
    </row>
    <row r="32" spans="1:1" x14ac:dyDescent="0.3">
      <c r="A32" s="2">
        <v>0.32291666666666702</v>
      </c>
    </row>
    <row r="33" spans="1:1" x14ac:dyDescent="0.3">
      <c r="A33" s="2">
        <v>0.33333333333333298</v>
      </c>
    </row>
    <row r="34" spans="1:1" x14ac:dyDescent="0.3">
      <c r="A34" s="2">
        <v>0.34375</v>
      </c>
    </row>
    <row r="35" spans="1:1" x14ac:dyDescent="0.3">
      <c r="A35" s="2">
        <v>0.35416666666666702</v>
      </c>
    </row>
    <row r="36" spans="1:1" x14ac:dyDescent="0.3">
      <c r="A36" s="2">
        <v>0.36458333333333298</v>
      </c>
    </row>
    <row r="37" spans="1:1" x14ac:dyDescent="0.3">
      <c r="A37" s="2">
        <v>0.375</v>
      </c>
    </row>
    <row r="38" spans="1:1" x14ac:dyDescent="0.3">
      <c r="A38" s="2">
        <v>0.38541666666666702</v>
      </c>
    </row>
    <row r="39" spans="1:1" x14ac:dyDescent="0.3">
      <c r="A39" s="2">
        <v>0.39583333333333298</v>
      </c>
    </row>
    <row r="40" spans="1:1" x14ac:dyDescent="0.3">
      <c r="A40" s="2">
        <v>0.40625</v>
      </c>
    </row>
    <row r="41" spans="1:1" x14ac:dyDescent="0.3">
      <c r="A41" s="2">
        <v>0.41666666666666702</v>
      </c>
    </row>
    <row r="42" spans="1:1" x14ac:dyDescent="0.3">
      <c r="A42" s="2">
        <v>0.42708333333333298</v>
      </c>
    </row>
    <row r="43" spans="1:1" x14ac:dyDescent="0.3">
      <c r="A43" s="2">
        <v>0.4375</v>
      </c>
    </row>
    <row r="44" spans="1:1" x14ac:dyDescent="0.3">
      <c r="A44" s="2">
        <v>0.44791666666666702</v>
      </c>
    </row>
    <row r="45" spans="1:1" x14ac:dyDescent="0.3">
      <c r="A45" s="2">
        <v>0.45833333333333298</v>
      </c>
    </row>
    <row r="46" spans="1:1" x14ac:dyDescent="0.3">
      <c r="A46" s="2">
        <v>0.46875</v>
      </c>
    </row>
    <row r="47" spans="1:1" x14ac:dyDescent="0.3">
      <c r="A47" s="2">
        <v>0.47916666666666702</v>
      </c>
    </row>
    <row r="48" spans="1:1" x14ac:dyDescent="0.3">
      <c r="A48" s="2">
        <v>0.48958333333333298</v>
      </c>
    </row>
    <row r="49" spans="1:1" x14ac:dyDescent="0.3">
      <c r="A49" s="2">
        <v>0.5</v>
      </c>
    </row>
    <row r="50" spans="1:1" x14ac:dyDescent="0.3">
      <c r="A50" s="2">
        <v>0.51041666666666696</v>
      </c>
    </row>
    <row r="51" spans="1:1" x14ac:dyDescent="0.3">
      <c r="A51" s="2">
        <v>0.52083333333333304</v>
      </c>
    </row>
    <row r="52" spans="1:1" x14ac:dyDescent="0.3">
      <c r="A52" s="2">
        <v>0.53125</v>
      </c>
    </row>
    <row r="53" spans="1:1" x14ac:dyDescent="0.3">
      <c r="A53" s="2">
        <v>0.54166666666666696</v>
      </c>
    </row>
    <row r="54" spans="1:1" x14ac:dyDescent="0.3">
      <c r="A54" s="2">
        <v>0.55208333333333304</v>
      </c>
    </row>
    <row r="55" spans="1:1" x14ac:dyDescent="0.3">
      <c r="A55" s="2">
        <v>0.5625</v>
      </c>
    </row>
    <row r="56" spans="1:1" x14ac:dyDescent="0.3">
      <c r="A56" s="2">
        <v>0.57291666666666696</v>
      </c>
    </row>
    <row r="57" spans="1:1" x14ac:dyDescent="0.3">
      <c r="A57" s="2">
        <v>0.58333333333333304</v>
      </c>
    </row>
    <row r="58" spans="1:1" x14ac:dyDescent="0.3">
      <c r="A58" s="2">
        <v>0.59375</v>
      </c>
    </row>
    <row r="59" spans="1:1" x14ac:dyDescent="0.3">
      <c r="A59" s="2">
        <v>0.60416666666666696</v>
      </c>
    </row>
    <row r="60" spans="1:1" x14ac:dyDescent="0.3">
      <c r="A60" s="2">
        <v>0.61458333333333304</v>
      </c>
    </row>
    <row r="61" spans="1:1" x14ac:dyDescent="0.3">
      <c r="A61" s="2">
        <v>0.625</v>
      </c>
    </row>
    <row r="62" spans="1:1" x14ac:dyDescent="0.3">
      <c r="A62" s="2">
        <v>0.63541666666666696</v>
      </c>
    </row>
    <row r="63" spans="1:1" x14ac:dyDescent="0.3">
      <c r="A63" s="2">
        <v>0.64583333333333304</v>
      </c>
    </row>
    <row r="64" spans="1:1" x14ac:dyDescent="0.3">
      <c r="A64" s="2">
        <v>0.65625</v>
      </c>
    </row>
    <row r="65" spans="1:1" x14ac:dyDescent="0.3">
      <c r="A65" s="2">
        <v>0.66666666666666696</v>
      </c>
    </row>
    <row r="66" spans="1:1" x14ac:dyDescent="0.3">
      <c r="A66" s="2">
        <v>0.67708333333333304</v>
      </c>
    </row>
    <row r="67" spans="1:1" x14ac:dyDescent="0.3">
      <c r="A67" s="2">
        <v>0.6875</v>
      </c>
    </row>
    <row r="68" spans="1:1" x14ac:dyDescent="0.3">
      <c r="A68" s="2">
        <v>0.69791666666666696</v>
      </c>
    </row>
    <row r="69" spans="1:1" x14ac:dyDescent="0.3">
      <c r="A69" s="2">
        <v>0.70833333333333304</v>
      </c>
    </row>
    <row r="70" spans="1:1" x14ac:dyDescent="0.3">
      <c r="A70" s="2">
        <v>0.71875</v>
      </c>
    </row>
    <row r="71" spans="1:1" x14ac:dyDescent="0.3">
      <c r="A71" s="2">
        <v>0.72916666666666696</v>
      </c>
    </row>
    <row r="72" spans="1:1" x14ac:dyDescent="0.3">
      <c r="A72" s="2">
        <v>0.73958333333333304</v>
      </c>
    </row>
    <row r="73" spans="1:1" x14ac:dyDescent="0.3">
      <c r="A73" s="2">
        <v>0.75</v>
      </c>
    </row>
    <row r="74" spans="1:1" x14ac:dyDescent="0.3">
      <c r="A74" s="2">
        <v>0.76041666666666696</v>
      </c>
    </row>
    <row r="75" spans="1:1" x14ac:dyDescent="0.3">
      <c r="A75" s="2">
        <v>0.77083333333333304</v>
      </c>
    </row>
    <row r="76" spans="1:1" x14ac:dyDescent="0.3">
      <c r="A76" s="2">
        <v>0.78125</v>
      </c>
    </row>
    <row r="77" spans="1:1" x14ac:dyDescent="0.3">
      <c r="A77" s="2">
        <v>0.79166666666666696</v>
      </c>
    </row>
    <row r="78" spans="1:1" x14ac:dyDescent="0.3">
      <c r="A78" s="2">
        <v>0.80208333333333304</v>
      </c>
    </row>
    <row r="79" spans="1:1" x14ac:dyDescent="0.3">
      <c r="A79" s="2">
        <v>0.8125</v>
      </c>
    </row>
    <row r="80" spans="1:1" x14ac:dyDescent="0.3">
      <c r="A80" s="2">
        <v>0.82291666666666696</v>
      </c>
    </row>
    <row r="81" spans="1:1" x14ac:dyDescent="0.3">
      <c r="A81" s="2">
        <v>0.83333333333333304</v>
      </c>
    </row>
    <row r="82" spans="1:1" x14ac:dyDescent="0.3">
      <c r="A82" s="2">
        <v>0.84375</v>
      </c>
    </row>
    <row r="83" spans="1:1" x14ac:dyDescent="0.3">
      <c r="A83" s="2">
        <v>0.85416666666666696</v>
      </c>
    </row>
    <row r="84" spans="1:1" x14ac:dyDescent="0.3">
      <c r="A84" s="2">
        <v>0.86458333333333304</v>
      </c>
    </row>
    <row r="85" spans="1:1" x14ac:dyDescent="0.3">
      <c r="A85" s="2">
        <v>0.875</v>
      </c>
    </row>
    <row r="86" spans="1:1" x14ac:dyDescent="0.3">
      <c r="A86" s="2">
        <v>0.88541666666666696</v>
      </c>
    </row>
    <row r="87" spans="1:1" x14ac:dyDescent="0.3">
      <c r="A87" s="2">
        <v>0.89583333333333304</v>
      </c>
    </row>
    <row r="88" spans="1:1" x14ac:dyDescent="0.3">
      <c r="A88" s="2">
        <v>0.90625</v>
      </c>
    </row>
    <row r="89" spans="1:1" x14ac:dyDescent="0.3">
      <c r="A89" s="2">
        <v>0.91666666666666696</v>
      </c>
    </row>
    <row r="90" spans="1:1" x14ac:dyDescent="0.3">
      <c r="A90" s="2">
        <v>0.92708333333333304</v>
      </c>
    </row>
    <row r="91" spans="1:1" x14ac:dyDescent="0.3">
      <c r="A91" s="2">
        <v>0.9375</v>
      </c>
    </row>
    <row r="92" spans="1:1" x14ac:dyDescent="0.3">
      <c r="A92" s="2">
        <v>0.94791666666666696</v>
      </c>
    </row>
    <row r="93" spans="1:1" x14ac:dyDescent="0.3">
      <c r="A93" s="2">
        <v>0.95833333333333304</v>
      </c>
    </row>
    <row r="94" spans="1:1" x14ac:dyDescent="0.3">
      <c r="A94" s="2">
        <v>0.96875</v>
      </c>
    </row>
    <row r="95" spans="1:1" x14ac:dyDescent="0.3">
      <c r="A95" s="2">
        <v>0.97916666666666696</v>
      </c>
    </row>
    <row r="96" spans="1:1" x14ac:dyDescent="0.3">
      <c r="A96" s="2">
        <v>0.98958333333333304</v>
      </c>
    </row>
    <row r="97" spans="1:1" x14ac:dyDescent="0.3">
      <c r="A97" s="2"/>
    </row>
  </sheetData>
  <sheetProtection selectLockedCells="1" selectUnlockedCells="1"/>
  <mergeCells count="2">
    <mergeCell ref="G9:L9"/>
    <mergeCell ref="G11:L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33"/>
  <sheetViews>
    <sheetView zoomScaleNormal="100" workbookViewId="0">
      <selection activeCell="D9" sqref="D9"/>
    </sheetView>
  </sheetViews>
  <sheetFormatPr defaultColWidth="9.109375" defaultRowHeight="15.6" x14ac:dyDescent="0.3"/>
  <cols>
    <col min="1" max="1" width="1.88671875" style="4" customWidth="1"/>
    <col min="2" max="2" width="12" style="3" bestFit="1" customWidth="1"/>
    <col min="3" max="3" width="14.6640625" style="4" customWidth="1"/>
    <col min="4" max="7" width="14.33203125" style="4" customWidth="1"/>
    <col min="8" max="8" width="14.88671875" style="4" customWidth="1"/>
    <col min="9" max="9" width="13.5546875" style="4" customWidth="1"/>
    <col min="10" max="10" width="22.109375" style="4" bestFit="1" customWidth="1"/>
    <col min="11" max="11" width="2.6640625" style="4" customWidth="1"/>
    <col min="12" max="12" width="7.33203125" style="4" customWidth="1"/>
    <col min="13" max="13" width="18.88671875" style="4" customWidth="1"/>
    <col min="14" max="14" width="18.33203125" style="4" customWidth="1"/>
    <col min="15" max="15" width="3.44140625" style="4" customWidth="1"/>
    <col min="16" max="16" width="14.44140625" style="4" bestFit="1" customWidth="1"/>
    <col min="17" max="17" width="12.33203125" style="4" customWidth="1"/>
    <col min="18" max="18" width="1.5546875" style="4" customWidth="1"/>
    <col min="19" max="19" width="11.6640625" style="4" customWidth="1"/>
    <col min="20" max="20" width="12.88671875" style="4" hidden="1" customWidth="1"/>
    <col min="21" max="21" width="12" style="4" hidden="1" customWidth="1"/>
    <col min="22" max="23" width="9.109375" style="4" customWidth="1"/>
    <col min="24" max="16384" width="9.109375" style="4"/>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8.75" customHeight="1" thickBot="1" x14ac:dyDescent="0.35">
      <c r="B4" s="10"/>
      <c r="C4" s="11"/>
      <c r="D4" s="12"/>
      <c r="E4" s="12"/>
      <c r="F4" s="12"/>
      <c r="G4" s="12"/>
      <c r="H4" s="12"/>
      <c r="I4" s="13"/>
      <c r="J4" s="119"/>
      <c r="K4" s="119"/>
      <c r="L4" s="23"/>
      <c r="M4" s="137"/>
      <c r="N4" s="137"/>
      <c r="O4" s="14"/>
      <c r="P4" s="15" t="s">
        <v>24</v>
      </c>
      <c r="Q4" s="69" t="s">
        <v>25</v>
      </c>
      <c r="R4" s="16"/>
    </row>
    <row r="5" spans="2:2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45688</v>
      </c>
      <c r="R5" s="16"/>
      <c r="T5" s="15" t="s">
        <v>26</v>
      </c>
      <c r="U5" s="68">
        <v>45688</v>
      </c>
    </row>
    <row r="6" spans="2:21" ht="5.25" customHeight="1" thickBot="1" x14ac:dyDescent="0.35">
      <c r="B6" s="20"/>
      <c r="C6" s="17"/>
      <c r="D6" s="21"/>
      <c r="E6" s="18"/>
      <c r="F6" s="18"/>
      <c r="G6" s="18"/>
      <c r="H6" s="18"/>
      <c r="I6" s="22"/>
      <c r="J6" s="17"/>
      <c r="K6" s="17"/>
      <c r="L6" s="18"/>
      <c r="M6" s="23"/>
      <c r="N6" s="23"/>
      <c r="O6" s="19"/>
      <c r="Q6" s="24"/>
      <c r="R6" s="16"/>
    </row>
    <row r="7" spans="2:21" ht="11.25" customHeight="1" thickBot="1" x14ac:dyDescent="0.35">
      <c r="B7" s="128"/>
      <c r="C7" s="129"/>
      <c r="D7" s="129"/>
      <c r="E7" s="129"/>
      <c r="F7" s="129"/>
      <c r="G7" s="129"/>
      <c r="H7" s="129"/>
      <c r="I7" s="129"/>
      <c r="J7" s="129"/>
      <c r="K7" s="129"/>
      <c r="L7" s="129"/>
      <c r="M7" s="129"/>
      <c r="N7" s="129"/>
      <c r="O7" s="129"/>
      <c r="P7" s="129"/>
      <c r="Q7" s="129"/>
      <c r="R7" s="130"/>
    </row>
    <row r="8" spans="2:21" ht="28.5" customHeight="1"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row>
    <row r="9" spans="2:21" ht="21.9" customHeight="1" x14ac:dyDescent="0.3">
      <c r="B9" s="25">
        <f>January!B23+1</f>
        <v>45673</v>
      </c>
      <c r="C9" s="26">
        <f t="shared" ref="C9:C24" si="0">WEEKNUM(B9)</f>
        <v>3</v>
      </c>
      <c r="D9" s="27"/>
      <c r="E9" s="27"/>
      <c r="F9" s="27"/>
      <c r="G9" s="27"/>
      <c r="H9" s="27"/>
      <c r="I9" s="27"/>
      <c r="J9" s="28">
        <f>IF((OR(E9="",D9="")),0,((E9-D9+IF((E9&lt; D9),1,0))*24) ) + IF((OR(G9="",F9="")),0,((G9-F9+IF((G9&lt; F9),1,0))*24) ) +  IF((OR(I9="",H9="")),0,((I9-H9+IF((I9&lt; H9),1,0))*24) )</f>
        <v>0</v>
      </c>
      <c r="O9" s="29"/>
      <c r="R9" s="16"/>
    </row>
    <row r="10" spans="2:21" ht="21.9" customHeight="1" thickBot="1" x14ac:dyDescent="0.35">
      <c r="B10" s="25">
        <f>(B9)+1</f>
        <v>45674</v>
      </c>
      <c r="C10" s="26">
        <f t="shared" si="0"/>
        <v>3</v>
      </c>
      <c r="D10" s="27"/>
      <c r="E10" s="27"/>
      <c r="F10" s="27"/>
      <c r="G10" s="27"/>
      <c r="H10" s="27"/>
      <c r="I10" s="27"/>
      <c r="J10" s="28">
        <f t="shared" ref="J10:J24" si="1">IF((OR(E10="",D10="")),0,((E10-D10+IF((E10&lt; D10),1,0))*24) ) + IF((OR(G10="",F10="")),0,((G10-F10+IF((G10&lt; F10),1,0))*24) ) +  IF((OR(I10="",H10="")),0,((I10-H10+IF((I10&lt; H10),1,0))*24) )</f>
        <v>0</v>
      </c>
      <c r="L10" s="43"/>
      <c r="R10" s="16"/>
    </row>
    <row r="11" spans="2:21" ht="21.9" customHeight="1" thickBot="1" x14ac:dyDescent="0.35">
      <c r="B11" s="25">
        <f>(B10)+1</f>
        <v>45675</v>
      </c>
      <c r="C11" s="26">
        <f t="shared" si="0"/>
        <v>3</v>
      </c>
      <c r="D11" s="27"/>
      <c r="E11" s="27"/>
      <c r="F11" s="27"/>
      <c r="G11" s="27"/>
      <c r="H11" s="27"/>
      <c r="I11" s="27"/>
      <c r="J11" s="28">
        <f t="shared" si="1"/>
        <v>0</v>
      </c>
      <c r="L11" s="43">
        <v>3</v>
      </c>
      <c r="M11" s="124" t="s">
        <v>80</v>
      </c>
      <c r="N11" s="125"/>
      <c r="O11" s="29"/>
      <c r="P11" s="124" t="s">
        <v>7</v>
      </c>
      <c r="Q11" s="125"/>
      <c r="R11" s="16"/>
    </row>
    <row r="12" spans="2:21" ht="21.9" customHeight="1" thickBot="1" x14ac:dyDescent="0.35">
      <c r="B12" s="25">
        <f t="shared" ref="B12:B24" si="2">(B11)+1</f>
        <v>45676</v>
      </c>
      <c r="C12" s="26">
        <f t="shared" si="0"/>
        <v>4</v>
      </c>
      <c r="D12" s="27"/>
      <c r="E12" s="27"/>
      <c r="F12" s="27"/>
      <c r="G12" s="27"/>
      <c r="H12" s="27"/>
      <c r="I12" s="27"/>
      <c r="J12" s="28">
        <f t="shared" si="1"/>
        <v>0</v>
      </c>
      <c r="L12" s="53">
        <f>SUMIFS($J$8:$J$24,$C$8:$C$24,3)</f>
        <v>0</v>
      </c>
      <c r="M12" s="126">
        <f>L12-P12</f>
        <v>0</v>
      </c>
      <c r="N12" s="127"/>
      <c r="O12" s="29"/>
      <c r="P12" s="126">
        <f>IF(January!L20+L12&gt;40, L12+January!L20-40-January!P20:Q20,0)</f>
        <v>0</v>
      </c>
      <c r="Q12" s="127"/>
      <c r="R12" s="16"/>
    </row>
    <row r="13" spans="2:21" ht="21.9" customHeight="1" x14ac:dyDescent="0.3">
      <c r="B13" s="25">
        <f t="shared" si="2"/>
        <v>45677</v>
      </c>
      <c r="C13" s="26">
        <f t="shared" si="0"/>
        <v>4</v>
      </c>
      <c r="D13" s="27"/>
      <c r="E13" s="27"/>
      <c r="F13" s="27"/>
      <c r="G13" s="27"/>
      <c r="H13" s="27"/>
      <c r="I13" s="27"/>
      <c r="J13" s="28">
        <f t="shared" si="1"/>
        <v>0</v>
      </c>
      <c r="R13" s="16"/>
    </row>
    <row r="14" spans="2:21" ht="21.9" customHeight="1" x14ac:dyDescent="0.3">
      <c r="B14" s="25">
        <f t="shared" si="2"/>
        <v>45678</v>
      </c>
      <c r="C14" s="26">
        <f t="shared" si="0"/>
        <v>4</v>
      </c>
      <c r="D14" s="27"/>
      <c r="E14" s="27"/>
      <c r="F14" s="27"/>
      <c r="G14" s="27"/>
      <c r="H14" s="27"/>
      <c r="I14" s="27"/>
      <c r="J14" s="28">
        <f t="shared" si="1"/>
        <v>0</v>
      </c>
      <c r="R14" s="16"/>
    </row>
    <row r="15" spans="2:21" ht="21.9" customHeight="1" thickBot="1" x14ac:dyDescent="0.35">
      <c r="B15" s="25">
        <f t="shared" si="2"/>
        <v>45679</v>
      </c>
      <c r="C15" s="26">
        <f t="shared" si="0"/>
        <v>4</v>
      </c>
      <c r="D15" s="27"/>
      <c r="E15" s="27"/>
      <c r="F15" s="27"/>
      <c r="G15" s="27"/>
      <c r="H15" s="27"/>
      <c r="I15" s="27"/>
      <c r="J15" s="28">
        <f t="shared" si="1"/>
        <v>0</v>
      </c>
      <c r="R15" s="16"/>
    </row>
    <row r="16" spans="2:21" ht="21.9" customHeight="1" thickBot="1" x14ac:dyDescent="0.35">
      <c r="B16" s="25">
        <f t="shared" si="2"/>
        <v>45680</v>
      </c>
      <c r="C16" s="26">
        <f t="shared" si="0"/>
        <v>4</v>
      </c>
      <c r="D16" s="27"/>
      <c r="E16" s="27"/>
      <c r="F16" s="27"/>
      <c r="G16" s="27"/>
      <c r="H16" s="27"/>
      <c r="I16" s="27"/>
      <c r="J16" s="28">
        <f t="shared" si="1"/>
        <v>0</v>
      </c>
      <c r="L16" s="43">
        <v>4</v>
      </c>
      <c r="M16" s="124" t="s">
        <v>81</v>
      </c>
      <c r="N16" s="125"/>
      <c r="O16" s="29"/>
      <c r="P16" s="124" t="s">
        <v>4</v>
      </c>
      <c r="Q16" s="125"/>
      <c r="R16" s="16"/>
    </row>
    <row r="17" spans="2:18" ht="21.9" customHeight="1" thickBot="1" x14ac:dyDescent="0.35">
      <c r="B17" s="25">
        <f t="shared" si="2"/>
        <v>45681</v>
      </c>
      <c r="C17" s="26">
        <f t="shared" si="0"/>
        <v>4</v>
      </c>
      <c r="D17" s="27"/>
      <c r="E17" s="27"/>
      <c r="F17" s="27"/>
      <c r="G17" s="27"/>
      <c r="H17" s="27"/>
      <c r="I17" s="27"/>
      <c r="J17" s="28">
        <f t="shared" si="1"/>
        <v>0</v>
      </c>
      <c r="L17" s="53">
        <f>SUMIFS($J$8:$J$24,$C$8:$C$24,4)</f>
        <v>0</v>
      </c>
      <c r="M17" s="126">
        <f>L17-P17</f>
        <v>0</v>
      </c>
      <c r="N17" s="127"/>
      <c r="O17" s="29"/>
      <c r="P17" s="126">
        <f>IF(L17&gt;40,L17-40,0)</f>
        <v>0</v>
      </c>
      <c r="Q17" s="127"/>
      <c r="R17" s="16"/>
    </row>
    <row r="18" spans="2:18" ht="21.9" customHeight="1" x14ac:dyDescent="0.3">
      <c r="B18" s="25">
        <f t="shared" si="2"/>
        <v>45682</v>
      </c>
      <c r="C18" s="26">
        <f t="shared" si="0"/>
        <v>4</v>
      </c>
      <c r="D18" s="27"/>
      <c r="E18" s="27"/>
      <c r="F18" s="27"/>
      <c r="G18" s="27"/>
      <c r="H18" s="27"/>
      <c r="I18" s="27"/>
      <c r="J18" s="28">
        <f t="shared" si="1"/>
        <v>0</v>
      </c>
      <c r="R18" s="16"/>
    </row>
    <row r="19" spans="2:18" ht="21.9" customHeight="1" x14ac:dyDescent="0.3">
      <c r="B19" s="25">
        <f t="shared" si="2"/>
        <v>45683</v>
      </c>
      <c r="C19" s="26">
        <f t="shared" si="0"/>
        <v>5</v>
      </c>
      <c r="D19" s="27"/>
      <c r="E19" s="27"/>
      <c r="F19" s="27"/>
      <c r="G19" s="27"/>
      <c r="H19" s="27"/>
      <c r="I19" s="27"/>
      <c r="J19" s="28">
        <f t="shared" si="1"/>
        <v>0</v>
      </c>
      <c r="R19" s="16"/>
    </row>
    <row r="20" spans="2:18" ht="21.9" customHeight="1" thickBot="1" x14ac:dyDescent="0.35">
      <c r="B20" s="25">
        <f t="shared" si="2"/>
        <v>45684</v>
      </c>
      <c r="C20" s="26">
        <f t="shared" si="0"/>
        <v>5</v>
      </c>
      <c r="D20" s="27"/>
      <c r="E20" s="27"/>
      <c r="F20" s="27"/>
      <c r="G20" s="27"/>
      <c r="H20" s="27"/>
      <c r="I20" s="27"/>
      <c r="J20" s="28">
        <f t="shared" si="1"/>
        <v>0</v>
      </c>
      <c r="R20" s="16"/>
    </row>
    <row r="21" spans="2:18" ht="21.9" customHeight="1" thickBot="1" x14ac:dyDescent="0.35">
      <c r="B21" s="25">
        <f t="shared" si="2"/>
        <v>45685</v>
      </c>
      <c r="C21" s="26">
        <f t="shared" si="0"/>
        <v>5</v>
      </c>
      <c r="D21" s="27"/>
      <c r="E21" s="27"/>
      <c r="F21" s="27"/>
      <c r="G21" s="27"/>
      <c r="H21" s="27"/>
      <c r="I21" s="27"/>
      <c r="J21" s="28">
        <f t="shared" si="1"/>
        <v>0</v>
      </c>
      <c r="L21" s="43">
        <v>5</v>
      </c>
      <c r="M21" s="124" t="s">
        <v>82</v>
      </c>
      <c r="N21" s="125"/>
      <c r="O21" s="29"/>
      <c r="P21" s="124" t="s">
        <v>8</v>
      </c>
      <c r="Q21" s="125"/>
      <c r="R21" s="16"/>
    </row>
    <row r="22" spans="2:18" ht="21.9" customHeight="1" thickBot="1" x14ac:dyDescent="0.35">
      <c r="B22" s="25">
        <f t="shared" si="2"/>
        <v>45686</v>
      </c>
      <c r="C22" s="26">
        <f t="shared" si="0"/>
        <v>5</v>
      </c>
      <c r="D22" s="27"/>
      <c r="E22" s="27"/>
      <c r="F22" s="27"/>
      <c r="G22" s="27"/>
      <c r="H22" s="27"/>
      <c r="I22" s="27"/>
      <c r="J22" s="28">
        <f t="shared" si="1"/>
        <v>0</v>
      </c>
      <c r="L22" s="53">
        <f>SUMIFS($J$8:$J$24,$C$8:$C$24,5)</f>
        <v>0</v>
      </c>
      <c r="M22" s="126">
        <f>L22-P22</f>
        <v>0</v>
      </c>
      <c r="N22" s="127"/>
      <c r="O22" s="29"/>
      <c r="P22" s="126">
        <f>IF(L22&gt;40,L22-40,0)</f>
        <v>0</v>
      </c>
      <c r="Q22" s="127"/>
      <c r="R22" s="16"/>
    </row>
    <row r="23" spans="2:18" ht="21.9" customHeight="1" x14ac:dyDescent="0.3">
      <c r="B23" s="25">
        <f t="shared" si="2"/>
        <v>45687</v>
      </c>
      <c r="C23" s="26">
        <f t="shared" si="0"/>
        <v>5</v>
      </c>
      <c r="D23" s="27"/>
      <c r="E23" s="27"/>
      <c r="F23" s="27"/>
      <c r="G23" s="27"/>
      <c r="H23" s="27"/>
      <c r="I23" s="27"/>
      <c r="J23" s="28">
        <f t="shared" si="1"/>
        <v>0</v>
      </c>
      <c r="R23" s="16"/>
    </row>
    <row r="24" spans="2:18" ht="21.9" customHeight="1" x14ac:dyDescent="0.3">
      <c r="B24" s="30">
        <f t="shared" si="2"/>
        <v>45688</v>
      </c>
      <c r="C24" s="31">
        <f t="shared" si="0"/>
        <v>5</v>
      </c>
      <c r="D24" s="27"/>
      <c r="E24" s="27"/>
      <c r="F24" s="27"/>
      <c r="G24" s="27"/>
      <c r="H24" s="27"/>
      <c r="I24" s="27"/>
      <c r="J24" s="28">
        <f t="shared" si="1"/>
        <v>0</v>
      </c>
      <c r="R24" s="16"/>
    </row>
    <row r="25" spans="2:18" ht="31.8" thickBot="1" x14ac:dyDescent="0.35">
      <c r="B25" s="146"/>
      <c r="C25" s="147"/>
      <c r="D25" s="147"/>
      <c r="E25" s="147"/>
      <c r="F25" s="147"/>
      <c r="G25" s="147"/>
      <c r="H25" s="147"/>
      <c r="I25" s="147"/>
      <c r="J25" s="147"/>
      <c r="K25" s="147"/>
      <c r="L25" s="148"/>
      <c r="M25" s="51" t="s">
        <v>83</v>
      </c>
      <c r="N25" s="50">
        <f>SUM(M12,M17,M22)</f>
        <v>0</v>
      </c>
      <c r="O25" s="52"/>
      <c r="P25" s="49" t="s">
        <v>33</v>
      </c>
      <c r="Q25" s="50">
        <f>SUM(P12,P17,P22)</f>
        <v>0</v>
      </c>
      <c r="R25" s="35"/>
    </row>
    <row r="26" spans="2:18" ht="69.900000000000006" customHeight="1" x14ac:dyDescent="0.3">
      <c r="B26" s="143"/>
      <c r="C26" s="143"/>
      <c r="D26" s="143"/>
      <c r="E26" s="143"/>
      <c r="F26" s="143"/>
      <c r="G26" s="143"/>
      <c r="H26" s="143"/>
      <c r="I26" s="14"/>
      <c r="J26" s="115"/>
      <c r="K26" s="115"/>
      <c r="L26" s="115"/>
      <c r="M26" s="115"/>
      <c r="N26" s="115"/>
      <c r="O26" s="115"/>
      <c r="P26" s="115"/>
      <c r="Q26" s="115"/>
      <c r="R26" s="115"/>
    </row>
    <row r="27" spans="2:18" ht="15" customHeight="1" x14ac:dyDescent="0.3">
      <c r="B27" s="141" t="s">
        <v>124</v>
      </c>
      <c r="C27" s="141"/>
      <c r="D27" s="141"/>
      <c r="E27" s="141"/>
      <c r="F27" s="66"/>
      <c r="G27" s="66"/>
      <c r="H27" s="13" t="s">
        <v>0</v>
      </c>
      <c r="J27" s="139" t="s">
        <v>125</v>
      </c>
      <c r="K27" s="139"/>
      <c r="L27" s="139"/>
      <c r="M27" s="139"/>
      <c r="N27" s="139"/>
      <c r="Q27" s="13" t="s">
        <v>0</v>
      </c>
    </row>
    <row r="28" spans="2:18" x14ac:dyDescent="0.3">
      <c r="B28" s="142"/>
      <c r="C28" s="142"/>
      <c r="D28" s="142"/>
      <c r="E28" s="142"/>
      <c r="F28" s="66"/>
      <c r="G28" s="66"/>
      <c r="J28" s="140"/>
      <c r="K28" s="140"/>
      <c r="L28" s="140"/>
      <c r="M28" s="140"/>
      <c r="N28" s="140"/>
    </row>
    <row r="29" spans="2:18" x14ac:dyDescent="0.3">
      <c r="B29" s="14"/>
      <c r="C29" s="14"/>
      <c r="D29" s="14"/>
      <c r="E29" s="14"/>
      <c r="F29" s="14"/>
      <c r="G29" s="14"/>
      <c r="H29" s="14"/>
      <c r="I29" s="14"/>
      <c r="J29" s="14"/>
      <c r="K29" s="14"/>
    </row>
    <row r="30" spans="2:18" x14ac:dyDescent="0.3">
      <c r="B30" s="118" t="s">
        <v>157</v>
      </c>
      <c r="C30" s="118"/>
      <c r="D30" s="118"/>
      <c r="E30" s="118"/>
      <c r="F30" s="118"/>
      <c r="G30" s="118"/>
      <c r="H30" s="118"/>
      <c r="J30" s="14"/>
    </row>
    <row r="31" spans="2:18" x14ac:dyDescent="0.3">
      <c r="B31" s="118"/>
      <c r="C31" s="118"/>
      <c r="D31" s="118"/>
      <c r="E31" s="118"/>
      <c r="F31" s="118"/>
      <c r="G31" s="118"/>
      <c r="H31" s="118"/>
      <c r="J31" s="114"/>
      <c r="K31" s="114"/>
      <c r="L31" s="114"/>
      <c r="M31" s="114"/>
      <c r="N31" s="114"/>
      <c r="O31" s="114"/>
      <c r="P31" s="114"/>
      <c r="Q31" s="114"/>
      <c r="R31" s="114"/>
    </row>
    <row r="32" spans="2:18" x14ac:dyDescent="0.3">
      <c r="B32" s="118"/>
      <c r="C32" s="118"/>
      <c r="D32" s="118"/>
      <c r="E32" s="118"/>
      <c r="F32" s="118"/>
      <c r="G32" s="118"/>
      <c r="H32" s="118"/>
      <c r="J32" s="115"/>
      <c r="K32" s="115"/>
      <c r="L32" s="115"/>
      <c r="M32" s="115"/>
      <c r="N32" s="115"/>
      <c r="O32" s="115"/>
      <c r="P32" s="115"/>
      <c r="Q32" s="115"/>
      <c r="R32" s="115"/>
    </row>
    <row r="33" spans="10:14" x14ac:dyDescent="0.3">
      <c r="J33" s="116" t="s">
        <v>158</v>
      </c>
      <c r="K33" s="117"/>
      <c r="L33" s="117"/>
      <c r="M33" s="117"/>
      <c r="N33" s="117"/>
    </row>
  </sheetData>
  <sheetProtection algorithmName="SHA-512" hashValue="/8m4v8ZZmIQ36Tf7NiIlZRUM8p3tz44qRWoBEQTNPVIIVOsbl8IreIFMj/Djs4tt/UmbIj9ipZrpObgvaK/aeQ==" saltValue="ryawS/y4+EtMyk4NtEQu4g==" spinCount="100000" sheet="1" selectLockedCells="1"/>
  <mergeCells count="31">
    <mergeCell ref="B5:C5"/>
    <mergeCell ref="D5:H5"/>
    <mergeCell ref="M5:N5"/>
    <mergeCell ref="B7:R7"/>
    <mergeCell ref="B2:R2"/>
    <mergeCell ref="C3:H3"/>
    <mergeCell ref="J3:K3"/>
    <mergeCell ref="M3:N3"/>
    <mergeCell ref="J4:K4"/>
    <mergeCell ref="M4:N4"/>
    <mergeCell ref="K8:R8"/>
    <mergeCell ref="M22:N22"/>
    <mergeCell ref="P22:Q22"/>
    <mergeCell ref="M16:N16"/>
    <mergeCell ref="P16:Q16"/>
    <mergeCell ref="M21:N21"/>
    <mergeCell ref="P21:Q21"/>
    <mergeCell ref="M11:N11"/>
    <mergeCell ref="M12:N12"/>
    <mergeCell ref="P11:Q11"/>
    <mergeCell ref="P12:Q12"/>
    <mergeCell ref="J31:R32"/>
    <mergeCell ref="J33:N33"/>
    <mergeCell ref="B30:H32"/>
    <mergeCell ref="M17:N17"/>
    <mergeCell ref="P17:Q17"/>
    <mergeCell ref="B25:L25"/>
    <mergeCell ref="B26:H26"/>
    <mergeCell ref="J26:R26"/>
    <mergeCell ref="B27:E28"/>
    <mergeCell ref="J27:N28"/>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200-000000000000}">
      <formula1>Valid_Time_Increments</formula1>
    </dataValidation>
  </dataValidations>
  <pageMargins left="0.25" right="0.25" top="0.75" bottom="0.75" header="0.3" footer="0.3"/>
  <pageSetup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32"/>
  <sheetViews>
    <sheetView zoomScaleNormal="100" workbookViewId="0">
      <selection activeCell="D9" sqref="D9"/>
    </sheetView>
  </sheetViews>
  <sheetFormatPr defaultColWidth="9.109375" defaultRowHeight="15.6" x14ac:dyDescent="0.3"/>
  <cols>
    <col min="1" max="1" width="2.109375" style="4" customWidth="1"/>
    <col min="2" max="2" width="12" style="3" bestFit="1" customWidth="1"/>
    <col min="3" max="3" width="14.6640625" style="4" customWidth="1"/>
    <col min="4" max="9" width="13.6640625" style="4" customWidth="1"/>
    <col min="10" max="10" width="22.109375" style="4" bestFit="1" customWidth="1"/>
    <col min="11" max="11" width="2.88671875" style="4" customWidth="1"/>
    <col min="12" max="12" width="7.33203125" style="4" customWidth="1"/>
    <col min="13" max="13" width="18.88671875" style="4" customWidth="1"/>
    <col min="14" max="14" width="11.88671875" style="4" customWidth="1"/>
    <col min="15" max="15" width="3.44140625" style="4" customWidth="1"/>
    <col min="16" max="16" width="14.44140625" style="4" bestFit="1" customWidth="1"/>
    <col min="17" max="17" width="12.55468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8.75" customHeight="1" thickBot="1" x14ac:dyDescent="0.35">
      <c r="B4" s="10"/>
      <c r="C4" s="11"/>
      <c r="D4" s="12"/>
      <c r="E4" s="12"/>
      <c r="F4" s="12"/>
      <c r="G4" s="12"/>
      <c r="H4" s="12"/>
      <c r="I4" s="13"/>
      <c r="J4" s="119"/>
      <c r="K4" s="119"/>
      <c r="L4" s="23"/>
      <c r="M4" s="137"/>
      <c r="N4" s="137"/>
      <c r="O4" s="14"/>
      <c r="P4" s="15" t="s">
        <v>24</v>
      </c>
      <c r="Q4" s="69" t="s">
        <v>28</v>
      </c>
      <c r="R4" s="16"/>
    </row>
    <row r="5" spans="2:2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45703</v>
      </c>
      <c r="R5" s="16"/>
      <c r="T5" s="15" t="s">
        <v>26</v>
      </c>
      <c r="U5" s="68">
        <v>45716</v>
      </c>
    </row>
    <row r="6" spans="2:21" ht="5.25" customHeight="1" thickBot="1" x14ac:dyDescent="0.35">
      <c r="B6" s="20"/>
      <c r="C6" s="17"/>
      <c r="D6" s="21"/>
      <c r="E6" s="18"/>
      <c r="F6" s="18"/>
      <c r="G6" s="18"/>
      <c r="H6" s="18"/>
      <c r="I6" s="22"/>
      <c r="J6" s="17"/>
      <c r="K6" s="17"/>
      <c r="L6" s="18"/>
      <c r="M6" s="23"/>
      <c r="N6" s="23"/>
      <c r="O6" s="19"/>
      <c r="Q6" s="24"/>
      <c r="R6" s="16"/>
    </row>
    <row r="7" spans="2:21" ht="9.75" customHeight="1" thickBot="1" x14ac:dyDescent="0.35">
      <c r="B7" s="128"/>
      <c r="C7" s="129"/>
      <c r="D7" s="129"/>
      <c r="E7" s="129"/>
      <c r="F7" s="129"/>
      <c r="G7" s="129"/>
      <c r="H7" s="129"/>
      <c r="I7" s="129"/>
      <c r="J7" s="129"/>
      <c r="K7" s="129"/>
      <c r="L7" s="129"/>
      <c r="M7" s="129"/>
      <c r="N7" s="129"/>
      <c r="O7" s="129"/>
      <c r="P7" s="129"/>
      <c r="Q7" s="129"/>
      <c r="R7" s="130"/>
    </row>
    <row r="8" spans="2:21" ht="29.25" customHeight="1"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 customHeight="1" x14ac:dyDescent="0.3">
      <c r="B9" s="36">
        <f>U5-DAY(U5)+1</f>
        <v>45689</v>
      </c>
      <c r="C9" s="37">
        <f>WEEKNUM(B9)</f>
        <v>5</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45690</v>
      </c>
      <c r="C10" s="41">
        <f t="shared" ref="C10:C22" si="0">WEEKNUM(B10)</f>
        <v>6</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45691</v>
      </c>
      <c r="C11" s="41">
        <f t="shared" si="0"/>
        <v>6</v>
      </c>
      <c r="D11" s="27"/>
      <c r="E11" s="27"/>
      <c r="F11" s="27"/>
      <c r="G11" s="27"/>
      <c r="H11" s="27"/>
      <c r="I11" s="27"/>
      <c r="J11" s="38">
        <f t="shared" si="1"/>
        <v>0</v>
      </c>
      <c r="L11" s="43">
        <v>5</v>
      </c>
      <c r="M11" s="124" t="s">
        <v>82</v>
      </c>
      <c r="N11" s="125"/>
      <c r="O11" s="29"/>
      <c r="P11" s="124" t="s">
        <v>8</v>
      </c>
      <c r="Q11" s="125"/>
      <c r="R11" s="16"/>
    </row>
    <row r="12" spans="2:21" ht="21.9" customHeight="1" thickBot="1" x14ac:dyDescent="0.35">
      <c r="B12" s="25">
        <f t="shared" si="2"/>
        <v>45692</v>
      </c>
      <c r="C12" s="41">
        <f t="shared" si="0"/>
        <v>6</v>
      </c>
      <c r="D12" s="27"/>
      <c r="E12" s="27"/>
      <c r="F12" s="27"/>
      <c r="G12" s="27"/>
      <c r="H12" s="27"/>
      <c r="I12" s="27"/>
      <c r="J12" s="38">
        <f t="shared" si="1"/>
        <v>0</v>
      </c>
      <c r="L12" s="53">
        <f>SUMIFS($J$9:$J$24,$C$9:$C$24,5)</f>
        <v>0</v>
      </c>
      <c r="M12" s="126">
        <f>L12-P12</f>
        <v>0</v>
      </c>
      <c r="N12" s="127"/>
      <c r="P12" s="126">
        <f>IF('January - 2'!L22+L12&gt;40, L12+'January - 2'!L22-40-'January - 2'!P22:Q22,0)</f>
        <v>0</v>
      </c>
      <c r="Q12" s="127"/>
      <c r="R12" s="16"/>
    </row>
    <row r="13" spans="2:21" ht="21.9" customHeight="1" x14ac:dyDescent="0.3">
      <c r="B13" s="25">
        <f t="shared" si="2"/>
        <v>45693</v>
      </c>
      <c r="C13" s="41">
        <f t="shared" si="0"/>
        <v>6</v>
      </c>
      <c r="D13" s="27"/>
      <c r="E13" s="27"/>
      <c r="F13" s="27"/>
      <c r="G13" s="27"/>
      <c r="H13" s="27"/>
      <c r="I13" s="27"/>
      <c r="J13" s="38">
        <f t="shared" si="1"/>
        <v>0</v>
      </c>
      <c r="R13" s="16"/>
    </row>
    <row r="14" spans="2:21" ht="21.9" customHeight="1" thickBot="1" x14ac:dyDescent="0.35">
      <c r="B14" s="25">
        <f t="shared" si="2"/>
        <v>45694</v>
      </c>
      <c r="C14" s="41">
        <f t="shared" si="0"/>
        <v>6</v>
      </c>
      <c r="D14" s="27"/>
      <c r="E14" s="27"/>
      <c r="F14" s="27"/>
      <c r="G14" s="27"/>
      <c r="H14" s="27"/>
      <c r="I14" s="27"/>
      <c r="J14" s="38">
        <f t="shared" si="1"/>
        <v>0</v>
      </c>
      <c r="R14" s="16"/>
    </row>
    <row r="15" spans="2:21" ht="21.9" customHeight="1" thickBot="1" x14ac:dyDescent="0.35">
      <c r="B15" s="25">
        <f t="shared" si="2"/>
        <v>45695</v>
      </c>
      <c r="C15" s="41">
        <f t="shared" si="0"/>
        <v>6</v>
      </c>
      <c r="D15" s="27"/>
      <c r="E15" s="27"/>
      <c r="F15" s="27"/>
      <c r="G15" s="27"/>
      <c r="H15" s="27"/>
      <c r="I15" s="27"/>
      <c r="J15" s="38">
        <f t="shared" si="1"/>
        <v>0</v>
      </c>
      <c r="L15" s="43">
        <v>6</v>
      </c>
      <c r="M15" s="124" t="s">
        <v>84</v>
      </c>
      <c r="N15" s="125"/>
      <c r="P15" s="124" t="s">
        <v>9</v>
      </c>
      <c r="Q15" s="125"/>
      <c r="R15" s="16"/>
    </row>
    <row r="16" spans="2:21" ht="21.9" customHeight="1" thickBot="1" x14ac:dyDescent="0.35">
      <c r="B16" s="25">
        <f t="shared" si="2"/>
        <v>45696</v>
      </c>
      <c r="C16" s="41">
        <f t="shared" si="0"/>
        <v>6</v>
      </c>
      <c r="D16" s="27"/>
      <c r="E16" s="27"/>
      <c r="F16" s="27"/>
      <c r="G16" s="27"/>
      <c r="H16" s="27"/>
      <c r="I16" s="27"/>
      <c r="J16" s="38">
        <f t="shared" si="1"/>
        <v>0</v>
      </c>
      <c r="L16" s="53">
        <f>SUMIFS($J$9:$J$24,$C$9:$C$24,6)</f>
        <v>0</v>
      </c>
      <c r="M16" s="126">
        <f>L16-P16</f>
        <v>0</v>
      </c>
      <c r="N16" s="127"/>
      <c r="P16" s="126">
        <f>IF(L16&gt;40,L16-40,0)</f>
        <v>0</v>
      </c>
      <c r="Q16" s="127"/>
      <c r="R16" s="16"/>
    </row>
    <row r="17" spans="2:18" ht="21.9" customHeight="1" x14ac:dyDescent="0.3">
      <c r="B17" s="25">
        <f t="shared" si="2"/>
        <v>45697</v>
      </c>
      <c r="C17" s="41">
        <f t="shared" si="0"/>
        <v>7</v>
      </c>
      <c r="D17" s="27"/>
      <c r="E17" s="27"/>
      <c r="F17" s="27"/>
      <c r="G17" s="27"/>
      <c r="H17" s="27"/>
      <c r="I17" s="27"/>
      <c r="J17" s="38">
        <f t="shared" si="1"/>
        <v>0</v>
      </c>
      <c r="O17" s="29"/>
      <c r="R17" s="16"/>
    </row>
    <row r="18" spans="2:18" ht="21.9" customHeight="1" thickBot="1" x14ac:dyDescent="0.35">
      <c r="B18" s="25">
        <f t="shared" si="2"/>
        <v>45698</v>
      </c>
      <c r="C18" s="41">
        <f t="shared" si="0"/>
        <v>7</v>
      </c>
      <c r="D18" s="27"/>
      <c r="E18" s="27"/>
      <c r="F18" s="27"/>
      <c r="G18" s="27"/>
      <c r="H18" s="27"/>
      <c r="I18" s="27"/>
      <c r="J18" s="38">
        <f t="shared" si="1"/>
        <v>0</v>
      </c>
      <c r="O18" s="29"/>
      <c r="R18" s="16"/>
    </row>
    <row r="19" spans="2:18" ht="21.9" customHeight="1" thickBot="1" x14ac:dyDescent="0.35">
      <c r="B19" s="25">
        <f t="shared" si="2"/>
        <v>45699</v>
      </c>
      <c r="C19" s="41">
        <f t="shared" si="0"/>
        <v>7</v>
      </c>
      <c r="D19" s="27"/>
      <c r="E19" s="27"/>
      <c r="F19" s="27"/>
      <c r="G19" s="27"/>
      <c r="H19" s="27"/>
      <c r="I19" s="27"/>
      <c r="J19" s="38">
        <f t="shared" si="1"/>
        <v>0</v>
      </c>
      <c r="L19" s="43">
        <v>7</v>
      </c>
      <c r="M19" s="133" t="s">
        <v>85</v>
      </c>
      <c r="N19" s="134"/>
      <c r="P19" s="133" t="s">
        <v>10</v>
      </c>
      <c r="Q19" s="134"/>
      <c r="R19" s="16"/>
    </row>
    <row r="20" spans="2:18" ht="21.9" customHeight="1" thickBot="1" x14ac:dyDescent="0.35">
      <c r="B20" s="25">
        <f t="shared" si="2"/>
        <v>45700</v>
      </c>
      <c r="C20" s="41">
        <f t="shared" si="0"/>
        <v>7</v>
      </c>
      <c r="D20" s="27"/>
      <c r="E20" s="27"/>
      <c r="F20" s="27"/>
      <c r="G20" s="27"/>
      <c r="H20" s="27"/>
      <c r="I20" s="27"/>
      <c r="J20" s="38">
        <f t="shared" si="1"/>
        <v>0</v>
      </c>
      <c r="L20" s="53">
        <f>SUMIFS($J$9:$J$23,$C$9:$C$23,7)</f>
        <v>0</v>
      </c>
      <c r="M20" s="126">
        <f>L20-P20</f>
        <v>0</v>
      </c>
      <c r="N20" s="127"/>
      <c r="P20" s="126">
        <f>IF(L20&gt;40,L20-40,0)</f>
        <v>0</v>
      </c>
      <c r="Q20" s="127"/>
      <c r="R20" s="16"/>
    </row>
    <row r="21" spans="2:18" ht="21.9" customHeight="1" x14ac:dyDescent="0.3">
      <c r="B21" s="25">
        <f t="shared" si="2"/>
        <v>45701</v>
      </c>
      <c r="C21" s="41">
        <f t="shared" si="0"/>
        <v>7</v>
      </c>
      <c r="D21" s="27"/>
      <c r="E21" s="27"/>
      <c r="F21" s="27"/>
      <c r="G21" s="27"/>
      <c r="H21" s="27"/>
      <c r="I21" s="27"/>
      <c r="J21" s="38">
        <f t="shared" si="1"/>
        <v>0</v>
      </c>
      <c r="R21" s="16"/>
    </row>
    <row r="22" spans="2:18" ht="21.9" customHeight="1" x14ac:dyDescent="0.3">
      <c r="B22" s="25">
        <f t="shared" si="2"/>
        <v>45702</v>
      </c>
      <c r="C22" s="41">
        <f t="shared" si="0"/>
        <v>7</v>
      </c>
      <c r="D22" s="27"/>
      <c r="E22" s="27"/>
      <c r="F22" s="27"/>
      <c r="G22" s="27"/>
      <c r="H22" s="27"/>
      <c r="I22" s="27"/>
      <c r="J22" s="38">
        <f t="shared" si="1"/>
        <v>0</v>
      </c>
      <c r="R22" s="16"/>
    </row>
    <row r="23" spans="2:18" ht="21.9" customHeight="1" x14ac:dyDescent="0.3">
      <c r="B23" s="30">
        <f t="shared" si="2"/>
        <v>45703</v>
      </c>
      <c r="C23" s="31">
        <f>WEEKNUM(B23)</f>
        <v>7</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83</v>
      </c>
      <c r="N24" s="50">
        <f>SUM(M12,M16,M20)</f>
        <v>0</v>
      </c>
      <c r="O24" s="52"/>
      <c r="P24" s="49" t="s">
        <v>33</v>
      </c>
      <c r="Q24" s="50">
        <f>SUM(P12,P16,P20)</f>
        <v>0</v>
      </c>
      <c r="R24" s="35"/>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28" spans="2:18" x14ac:dyDescent="0.3">
      <c r="B28" s="4"/>
    </row>
    <row r="29" spans="2:18" x14ac:dyDescent="0.3">
      <c r="B29" s="4"/>
    </row>
    <row r="30" spans="2:18" ht="15" customHeight="1"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B32" s="118"/>
      <c r="C32" s="118"/>
      <c r="D32" s="118"/>
      <c r="E32" s="118"/>
      <c r="F32" s="118"/>
      <c r="G32" s="118"/>
      <c r="H32" s="118"/>
      <c r="J32" s="116" t="s">
        <v>158</v>
      </c>
      <c r="K32" s="117"/>
      <c r="L32" s="117"/>
      <c r="M32" s="117"/>
      <c r="N32" s="117"/>
    </row>
  </sheetData>
  <sheetProtection algorithmName="SHA-512" hashValue="Vd5lpyp36CAjneGzqg/7dEqaJWc6ojt9AeRM2vMJO4S+DWN4vlCjJ024Q1Nxyrtdfn7+w6vKm4OXDUK5Ux8a2Q==" saltValue="c5qVvmJrmccbEElsa2a0dg==" spinCount="100000" sheet="1" selectLockedCells="1"/>
  <mergeCells count="31">
    <mergeCell ref="B2:R2"/>
    <mergeCell ref="C3:H3"/>
    <mergeCell ref="J3:K3"/>
    <mergeCell ref="J4:K4"/>
    <mergeCell ref="M3:N3"/>
    <mergeCell ref="M4:N4"/>
    <mergeCell ref="P19:Q19"/>
    <mergeCell ref="P20:Q20"/>
    <mergeCell ref="M19:N19"/>
    <mergeCell ref="B24:L24"/>
    <mergeCell ref="M20:N20"/>
    <mergeCell ref="B5:C5"/>
    <mergeCell ref="P15:Q15"/>
    <mergeCell ref="P16:Q16"/>
    <mergeCell ref="B7:R7"/>
    <mergeCell ref="K8:R8"/>
    <mergeCell ref="P11:Q11"/>
    <mergeCell ref="M11:N11"/>
    <mergeCell ref="P12:Q12"/>
    <mergeCell ref="M15:N15"/>
    <mergeCell ref="M12:N12"/>
    <mergeCell ref="M16:N16"/>
    <mergeCell ref="D5:H5"/>
    <mergeCell ref="M5:N5"/>
    <mergeCell ref="B30:H32"/>
    <mergeCell ref="J26:N27"/>
    <mergeCell ref="B25:H25"/>
    <mergeCell ref="J25:R25"/>
    <mergeCell ref="B26:E27"/>
    <mergeCell ref="J30:R31"/>
    <mergeCell ref="J32:N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300-000000000000}">
      <formula1>Valid_Time_Increments</formula1>
    </dataValidation>
  </dataValidations>
  <pageMargins left="0.7" right="0.7" top="0.75" bottom="0.75" header="0.3" footer="0.3"/>
  <pageSetup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32"/>
  <sheetViews>
    <sheetView zoomScaleNormal="100" workbookViewId="0">
      <selection activeCell="D9" sqref="D9"/>
    </sheetView>
  </sheetViews>
  <sheetFormatPr defaultColWidth="9.109375" defaultRowHeight="15.6" x14ac:dyDescent="0.3"/>
  <cols>
    <col min="1" max="1" width="2.109375" style="4" customWidth="1"/>
    <col min="2" max="2" width="12" style="3" bestFit="1" customWidth="1"/>
    <col min="3" max="3" width="14.6640625" style="4" customWidth="1"/>
    <col min="4" max="9" width="13.6640625" style="4" customWidth="1"/>
    <col min="10" max="10" width="22.109375" style="4" bestFit="1" customWidth="1"/>
    <col min="11" max="11" width="3.109375" style="4" customWidth="1"/>
    <col min="12" max="12" width="7.33203125" style="4" customWidth="1"/>
    <col min="13" max="13" width="18.88671875" style="4" customWidth="1"/>
    <col min="14" max="14" width="11.88671875" style="4" customWidth="1"/>
    <col min="15" max="15" width="3.44140625" style="4" customWidth="1"/>
    <col min="16" max="16" width="14.44140625" style="4" bestFit="1" customWidth="1"/>
    <col min="17" max="17" width="12.55468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1" t="s">
        <v>150</v>
      </c>
      <c r="C2" s="92"/>
      <c r="D2" s="92"/>
      <c r="E2" s="92"/>
      <c r="F2" s="92"/>
      <c r="G2" s="92"/>
      <c r="H2" s="92"/>
      <c r="I2" s="92"/>
      <c r="J2" s="92"/>
      <c r="K2" s="92"/>
      <c r="L2" s="92"/>
      <c r="M2" s="92"/>
      <c r="N2" s="92"/>
      <c r="O2" s="92"/>
      <c r="P2" s="92"/>
      <c r="Q2" s="92"/>
      <c r="R2" s="93"/>
    </row>
    <row r="3" spans="2:23"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8.75" customHeight="1" thickBot="1" x14ac:dyDescent="0.35">
      <c r="B4" s="10"/>
      <c r="C4" s="11"/>
      <c r="D4" s="12"/>
      <c r="E4" s="12"/>
      <c r="F4" s="12"/>
      <c r="G4" s="12"/>
      <c r="H4" s="12"/>
      <c r="I4" s="13"/>
      <c r="J4" s="119"/>
      <c r="K4" s="119"/>
      <c r="L4" s="23"/>
      <c r="M4" s="137"/>
      <c r="N4" s="137"/>
      <c r="O4" s="14"/>
      <c r="P4" s="15" t="s">
        <v>24</v>
      </c>
      <c r="Q4" s="69" t="s">
        <v>28</v>
      </c>
      <c r="R4" s="16"/>
    </row>
    <row r="5" spans="2:23"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45716</v>
      </c>
      <c r="R5" s="16"/>
      <c r="T5" s="15" t="s">
        <v>26</v>
      </c>
      <c r="U5" s="68">
        <v>45716</v>
      </c>
    </row>
    <row r="6" spans="2:23" ht="5.25" customHeight="1" thickBot="1" x14ac:dyDescent="0.35">
      <c r="B6" s="20"/>
      <c r="C6" s="17"/>
      <c r="D6" s="21"/>
      <c r="E6" s="18"/>
      <c r="F6" s="18"/>
      <c r="G6" s="18"/>
      <c r="H6" s="18"/>
      <c r="I6" s="22"/>
      <c r="J6" s="17"/>
      <c r="K6" s="17"/>
      <c r="L6" s="18"/>
      <c r="M6" s="23"/>
      <c r="N6" s="23"/>
      <c r="O6" s="19"/>
      <c r="Q6" s="24"/>
      <c r="R6" s="16"/>
    </row>
    <row r="7" spans="2:23" ht="9.75" customHeight="1" thickBot="1" x14ac:dyDescent="0.35">
      <c r="B7" s="128"/>
      <c r="C7" s="129"/>
      <c r="D7" s="129"/>
      <c r="E7" s="129"/>
      <c r="F7" s="129"/>
      <c r="G7" s="129"/>
      <c r="H7" s="129"/>
      <c r="I7" s="129"/>
      <c r="J7" s="129"/>
      <c r="K7" s="129"/>
      <c r="L7" s="129"/>
      <c r="M7" s="129"/>
      <c r="N7" s="129"/>
      <c r="O7" s="129"/>
      <c r="P7" s="129"/>
      <c r="Q7" s="129"/>
      <c r="R7" s="130"/>
    </row>
    <row r="8" spans="2:23" ht="29.25" customHeight="1"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 customHeight="1" x14ac:dyDescent="0.3">
      <c r="B9" s="25">
        <f>February!B23+1</f>
        <v>45704</v>
      </c>
      <c r="C9" s="26">
        <f t="shared" ref="C9:C22" si="0">WEEKNUM(B9)</f>
        <v>8</v>
      </c>
      <c r="D9" s="27"/>
      <c r="E9" s="27"/>
      <c r="F9" s="27"/>
      <c r="G9" s="27"/>
      <c r="H9" s="27"/>
      <c r="I9" s="27"/>
      <c r="J9" s="28">
        <f>IF((OR(E9="",D9="")),0,((E9-D9+IF((E9&lt; D9),1,0))*24) ) + IF((OR(G9="",F9="")),0,((G9-F9+IF((G9&lt; F9),1,0))*24) ) +  IF((OR(I9="",H9="")),0,((I9-H9+IF((I9&lt; H9),1,0))*24) )</f>
        <v>0</v>
      </c>
      <c r="O9" s="29"/>
      <c r="R9" s="16"/>
    </row>
    <row r="10" spans="2:23" ht="21.9" customHeight="1" x14ac:dyDescent="0.3">
      <c r="B10" s="25">
        <f>(B9)+1</f>
        <v>45705</v>
      </c>
      <c r="C10" s="26">
        <f t="shared" si="0"/>
        <v>8</v>
      </c>
      <c r="D10" s="27"/>
      <c r="E10" s="27"/>
      <c r="F10" s="27"/>
      <c r="G10" s="27"/>
      <c r="H10" s="27"/>
      <c r="I10" s="27"/>
      <c r="J10" s="28">
        <f t="shared" ref="J10:J22" si="1">IF((OR(E10="",D10="")),0,((E10-D10+IF((E10&lt; D10),1,0))*24) ) + IF((OR(G10="",F10="")),0,((G10-F10+IF((G10&lt; F10),1,0))*24) ) +  IF((OR(I10="",H10="")),0,((I10-H10+IF((I10&lt; H10),1,0))*24) )</f>
        <v>0</v>
      </c>
      <c r="O10" s="29"/>
      <c r="R10" s="16"/>
    </row>
    <row r="11" spans="2:23" ht="21.9" customHeight="1" thickBot="1" x14ac:dyDescent="0.35">
      <c r="B11" s="25">
        <f>(B10)+1</f>
        <v>45706</v>
      </c>
      <c r="C11" s="26">
        <f t="shared" si="0"/>
        <v>8</v>
      </c>
      <c r="D11" s="27"/>
      <c r="E11" s="27"/>
      <c r="F11" s="27"/>
      <c r="G11" s="27"/>
      <c r="H11" s="27"/>
      <c r="I11" s="27"/>
      <c r="J11" s="28">
        <f t="shared" si="1"/>
        <v>0</v>
      </c>
      <c r="R11" s="16"/>
    </row>
    <row r="12" spans="2:23" ht="21.9" customHeight="1" thickBot="1" x14ac:dyDescent="0.35">
      <c r="B12" s="25">
        <f t="shared" ref="B12:B22" si="2">(B11)+1</f>
        <v>45707</v>
      </c>
      <c r="C12" s="26">
        <f t="shared" si="0"/>
        <v>8</v>
      </c>
      <c r="D12" s="27"/>
      <c r="E12" s="27"/>
      <c r="F12" s="27"/>
      <c r="G12" s="27"/>
      <c r="H12" s="27"/>
      <c r="I12" s="27"/>
      <c r="J12" s="28">
        <f t="shared" si="1"/>
        <v>0</v>
      </c>
      <c r="L12" s="43">
        <v>8</v>
      </c>
      <c r="M12" s="124" t="s">
        <v>86</v>
      </c>
      <c r="N12" s="125"/>
      <c r="O12" s="29"/>
      <c r="P12" s="124" t="s">
        <v>11</v>
      </c>
      <c r="Q12" s="125"/>
      <c r="R12" s="16"/>
    </row>
    <row r="13" spans="2:23" ht="21.9" customHeight="1" thickBot="1" x14ac:dyDescent="0.35">
      <c r="B13" s="25">
        <f t="shared" si="2"/>
        <v>45708</v>
      </c>
      <c r="C13" s="26">
        <f t="shared" si="0"/>
        <v>8</v>
      </c>
      <c r="D13" s="27"/>
      <c r="E13" s="27"/>
      <c r="F13" s="27"/>
      <c r="G13" s="27"/>
      <c r="H13" s="27"/>
      <c r="I13" s="27"/>
      <c r="J13" s="28">
        <f t="shared" si="1"/>
        <v>0</v>
      </c>
      <c r="L13" s="53">
        <f>SUMIFS($J$8:$J$23,$C$8:$C$23,8)</f>
        <v>0</v>
      </c>
      <c r="M13" s="126">
        <f>L13-P13</f>
        <v>0</v>
      </c>
      <c r="N13" s="127"/>
      <c r="P13" s="126">
        <f>IF(L13&gt;40,L13-40,0)</f>
        <v>0</v>
      </c>
      <c r="Q13" s="127"/>
      <c r="R13" s="16"/>
    </row>
    <row r="14" spans="2:23" ht="21.9" customHeight="1" x14ac:dyDescent="0.3">
      <c r="B14" s="25">
        <f t="shared" si="2"/>
        <v>45709</v>
      </c>
      <c r="C14" s="26">
        <f t="shared" si="0"/>
        <v>8</v>
      </c>
      <c r="D14" s="27"/>
      <c r="E14" s="27"/>
      <c r="F14" s="27"/>
      <c r="G14" s="27"/>
      <c r="H14" s="27"/>
      <c r="I14" s="27"/>
      <c r="J14" s="28">
        <f t="shared" si="1"/>
        <v>0</v>
      </c>
      <c r="R14" s="16"/>
    </row>
    <row r="15" spans="2:23" ht="21.9" customHeight="1" x14ac:dyDescent="0.3">
      <c r="B15" s="25">
        <f t="shared" si="2"/>
        <v>45710</v>
      </c>
      <c r="C15" s="26">
        <f t="shared" si="0"/>
        <v>8</v>
      </c>
      <c r="D15" s="27"/>
      <c r="E15" s="27"/>
      <c r="F15" s="27"/>
      <c r="G15" s="27"/>
      <c r="H15" s="27"/>
      <c r="I15" s="27"/>
      <c r="J15" s="28">
        <f t="shared" si="1"/>
        <v>0</v>
      </c>
      <c r="R15" s="16"/>
    </row>
    <row r="16" spans="2:23" ht="21.9" customHeight="1" thickBot="1" x14ac:dyDescent="0.35">
      <c r="B16" s="25">
        <f t="shared" si="2"/>
        <v>45711</v>
      </c>
      <c r="C16" s="26">
        <f t="shared" si="0"/>
        <v>9</v>
      </c>
      <c r="D16" s="27"/>
      <c r="E16" s="27"/>
      <c r="F16" s="27"/>
      <c r="G16" s="27"/>
      <c r="H16" s="27"/>
      <c r="I16" s="27"/>
      <c r="J16" s="28">
        <f t="shared" si="1"/>
        <v>0</v>
      </c>
      <c r="R16" s="16"/>
    </row>
    <row r="17" spans="2:18" ht="21.9" customHeight="1" thickBot="1" x14ac:dyDescent="0.35">
      <c r="B17" s="25">
        <f t="shared" si="2"/>
        <v>45712</v>
      </c>
      <c r="C17" s="26">
        <f t="shared" si="0"/>
        <v>9</v>
      </c>
      <c r="D17" s="27"/>
      <c r="E17" s="27"/>
      <c r="F17" s="27"/>
      <c r="G17" s="27"/>
      <c r="H17" s="27"/>
      <c r="I17" s="27"/>
      <c r="J17" s="28">
        <f t="shared" si="1"/>
        <v>0</v>
      </c>
      <c r="L17" s="43">
        <v>9</v>
      </c>
      <c r="M17" s="124" t="s">
        <v>87</v>
      </c>
      <c r="N17" s="125"/>
      <c r="O17" s="29"/>
      <c r="P17" s="124" t="s">
        <v>12</v>
      </c>
      <c r="Q17" s="125"/>
      <c r="R17" s="16"/>
    </row>
    <row r="18" spans="2:18" ht="21.9" customHeight="1" thickBot="1" x14ac:dyDescent="0.35">
      <c r="B18" s="25">
        <f t="shared" si="2"/>
        <v>45713</v>
      </c>
      <c r="C18" s="26">
        <f t="shared" si="0"/>
        <v>9</v>
      </c>
      <c r="D18" s="27"/>
      <c r="E18" s="27"/>
      <c r="F18" s="27"/>
      <c r="G18" s="27"/>
      <c r="H18" s="27"/>
      <c r="I18" s="27"/>
      <c r="J18" s="28">
        <f t="shared" si="1"/>
        <v>0</v>
      </c>
      <c r="L18" s="53">
        <f>SUMIFS($J$8:$J$23,$C$8:$C$23,9)</f>
        <v>0</v>
      </c>
      <c r="M18" s="126">
        <f>L18-P18</f>
        <v>0</v>
      </c>
      <c r="N18" s="127"/>
      <c r="P18" s="126">
        <f>IF(L18&gt;40,L18-40,0)</f>
        <v>0</v>
      </c>
      <c r="Q18" s="127"/>
      <c r="R18" s="16"/>
    </row>
    <row r="19" spans="2:18" ht="21.9" customHeight="1" x14ac:dyDescent="0.3">
      <c r="B19" s="25">
        <f t="shared" si="2"/>
        <v>45714</v>
      </c>
      <c r="C19" s="26">
        <f t="shared" si="0"/>
        <v>9</v>
      </c>
      <c r="D19" s="27"/>
      <c r="E19" s="27"/>
      <c r="F19" s="27"/>
      <c r="G19" s="27"/>
      <c r="H19" s="27"/>
      <c r="I19" s="27"/>
      <c r="J19" s="28">
        <f t="shared" si="1"/>
        <v>0</v>
      </c>
      <c r="R19" s="16"/>
    </row>
    <row r="20" spans="2:18" ht="21.9" customHeight="1" x14ac:dyDescent="0.3">
      <c r="B20" s="25">
        <f t="shared" si="2"/>
        <v>45715</v>
      </c>
      <c r="C20" s="26">
        <f t="shared" si="0"/>
        <v>9</v>
      </c>
      <c r="D20" s="27"/>
      <c r="E20" s="27"/>
      <c r="F20" s="27"/>
      <c r="G20" s="27"/>
      <c r="H20" s="27"/>
      <c r="I20" s="27"/>
      <c r="J20" s="28">
        <f t="shared" si="1"/>
        <v>0</v>
      </c>
      <c r="R20" s="16"/>
    </row>
    <row r="21" spans="2:18" ht="21.9" customHeight="1" x14ac:dyDescent="0.3">
      <c r="B21" s="25">
        <f t="shared" si="2"/>
        <v>45716</v>
      </c>
      <c r="C21" s="26">
        <f t="shared" si="0"/>
        <v>9</v>
      </c>
      <c r="D21" s="27"/>
      <c r="E21" s="27"/>
      <c r="F21" s="27"/>
      <c r="G21" s="27"/>
      <c r="H21" s="27"/>
      <c r="I21" s="27"/>
      <c r="J21" s="28">
        <f t="shared" si="1"/>
        <v>0</v>
      </c>
      <c r="R21" s="16"/>
    </row>
    <row r="22" spans="2:18" ht="21.9" customHeight="1" x14ac:dyDescent="0.3">
      <c r="B22" s="25">
        <f t="shared" si="2"/>
        <v>45717</v>
      </c>
      <c r="C22" s="26">
        <f t="shared" si="0"/>
        <v>9</v>
      </c>
      <c r="D22" s="27"/>
      <c r="E22" s="27"/>
      <c r="F22" s="27"/>
      <c r="G22" s="27"/>
      <c r="H22" s="27"/>
      <c r="I22" s="27"/>
      <c r="J22" s="28">
        <f t="shared" si="1"/>
        <v>0</v>
      </c>
      <c r="R22" s="16"/>
    </row>
    <row r="23" spans="2:18" ht="21.9" customHeight="1" x14ac:dyDescent="0.3">
      <c r="B23" s="30"/>
      <c r="C23" s="31"/>
      <c r="D23" s="27"/>
      <c r="E23" s="27"/>
      <c r="F23" s="27"/>
      <c r="G23" s="27"/>
      <c r="H23" s="27"/>
      <c r="I23" s="27"/>
      <c r="J23" s="32"/>
      <c r="R23" s="16"/>
    </row>
    <row r="24" spans="2:18" ht="30" customHeight="1" thickBot="1" x14ac:dyDescent="0.35">
      <c r="B24" s="146"/>
      <c r="C24" s="147"/>
      <c r="D24" s="147"/>
      <c r="E24" s="147"/>
      <c r="F24" s="147"/>
      <c r="G24" s="147"/>
      <c r="H24" s="147"/>
      <c r="I24" s="147"/>
      <c r="J24" s="147"/>
      <c r="K24" s="147"/>
      <c r="L24" s="148"/>
      <c r="M24" s="33" t="s">
        <v>83</v>
      </c>
      <c r="N24" s="50">
        <f>SUM(M13,M18)</f>
        <v>0</v>
      </c>
      <c r="O24" s="34"/>
      <c r="P24" s="49" t="s">
        <v>33</v>
      </c>
      <c r="Q24" s="50">
        <f>SUM(P13,P18)</f>
        <v>0</v>
      </c>
      <c r="R24" s="35"/>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28" spans="2:18" x14ac:dyDescent="0.3">
      <c r="B28" s="4"/>
    </row>
    <row r="29" spans="2:18" x14ac:dyDescent="0.3">
      <c r="B29" s="118" t="s">
        <v>157</v>
      </c>
      <c r="C29" s="118"/>
      <c r="D29" s="118"/>
      <c r="E29" s="118"/>
      <c r="F29" s="118"/>
      <c r="G29" s="118"/>
      <c r="H29" s="118"/>
    </row>
    <row r="30" spans="2:18" ht="15" customHeight="1" x14ac:dyDescent="0.3">
      <c r="B30" s="118"/>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J32" s="116" t="s">
        <v>158</v>
      </c>
      <c r="K32" s="117"/>
      <c r="L32" s="117"/>
      <c r="M32" s="117"/>
      <c r="N32" s="117"/>
    </row>
  </sheetData>
  <sheetProtection algorithmName="SHA-512" hashValue="3Ni6Hv3HG6vyed07/rESvQ9nSQ5I1Cuwcz7n9SP/P7qN+ZgwePuO2qOTL7v5cdC311SmquvX6FWxdxm9SKXHeQ==" saltValue="0rA7KI0ENTP4vwEbpchR1A==" spinCount="100000" sheet="1" selectLockedCells="1"/>
  <mergeCells count="27">
    <mergeCell ref="K8:R8"/>
    <mergeCell ref="B2:R2"/>
    <mergeCell ref="C3:H3"/>
    <mergeCell ref="J3:K3"/>
    <mergeCell ref="M3:N3"/>
    <mergeCell ref="J4:K4"/>
    <mergeCell ref="M4:N4"/>
    <mergeCell ref="B5:C5"/>
    <mergeCell ref="D5:H5"/>
    <mergeCell ref="M5:N5"/>
    <mergeCell ref="B7:R7"/>
    <mergeCell ref="M12:N12"/>
    <mergeCell ref="P12:Q12"/>
    <mergeCell ref="M17:N17"/>
    <mergeCell ref="P17:Q17"/>
    <mergeCell ref="M18:N18"/>
    <mergeCell ref="P18:Q18"/>
    <mergeCell ref="M13:N13"/>
    <mergeCell ref="P13:Q13"/>
    <mergeCell ref="B24:L24"/>
    <mergeCell ref="B25:H25"/>
    <mergeCell ref="J25:R25"/>
    <mergeCell ref="J32:N32"/>
    <mergeCell ref="B29:H31"/>
    <mergeCell ref="B26:E27"/>
    <mergeCell ref="J26:N27"/>
    <mergeCell ref="J30:R31"/>
  </mergeCells>
  <dataValidations count="2">
    <dataValidation type="list" allowBlank="1" showErrorMessage="1" errorTitle="Invalid Time Increment" error="Please select a valid time increment in the 15 minute interval that is closest to the actual time in or time out." sqref="D22:I23" xr:uid="{00000000-0002-0000-04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1" xr:uid="{00000000-0002-0000-0400-000001000000}">
      <formula1>Valid_Time_Increments</formula1>
    </dataValidation>
  </dataValidations>
  <pageMargins left="0.7" right="0.7" top="0.75" bottom="0.75" header="0.3" footer="0.3"/>
  <pageSetup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2"/>
  <sheetViews>
    <sheetView topLeftCell="A2" workbookViewId="0">
      <selection activeCell="F19" sqref="F19"/>
    </sheetView>
  </sheetViews>
  <sheetFormatPr defaultColWidth="9.109375" defaultRowHeight="15.6" x14ac:dyDescent="0.3"/>
  <cols>
    <col min="1" max="1" width="2" style="4" customWidth="1"/>
    <col min="2" max="2" width="12.109375" style="3" customWidth="1"/>
    <col min="3" max="3" width="15.88671875" style="4" customWidth="1"/>
    <col min="4" max="9" width="13.6640625" style="4" customWidth="1"/>
    <col min="10" max="10" width="22.109375" style="4" bestFit="1" customWidth="1"/>
    <col min="11" max="11" width="3.3320312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20.25" customHeight="1" thickBot="1" x14ac:dyDescent="0.35">
      <c r="B4" s="10"/>
      <c r="C4" s="11"/>
      <c r="D4" s="12"/>
      <c r="E4" s="12"/>
      <c r="F4" s="12"/>
      <c r="G4" s="12"/>
      <c r="H4" s="12"/>
      <c r="I4" s="13"/>
      <c r="J4" s="119"/>
      <c r="K4" s="119"/>
      <c r="L4" s="23"/>
      <c r="M4" s="137"/>
      <c r="N4" s="137"/>
      <c r="O4" s="14"/>
      <c r="P4" s="15" t="s">
        <v>24</v>
      </c>
      <c r="Q4" s="69" t="s">
        <v>27</v>
      </c>
      <c r="R4" s="16"/>
    </row>
    <row r="5" spans="2:2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45731</v>
      </c>
      <c r="R5" s="16"/>
      <c r="T5" s="15" t="s">
        <v>26</v>
      </c>
      <c r="U5" s="68">
        <v>45747</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28"/>
      <c r="C7" s="129"/>
      <c r="D7" s="129"/>
      <c r="E7" s="129"/>
      <c r="F7" s="129"/>
      <c r="G7" s="129"/>
      <c r="H7" s="129"/>
      <c r="I7" s="129"/>
      <c r="J7" s="129"/>
      <c r="K7" s="129"/>
      <c r="L7" s="129"/>
      <c r="M7" s="129"/>
      <c r="N7" s="129"/>
      <c r="O7" s="129"/>
      <c r="P7" s="129"/>
      <c r="Q7" s="129"/>
      <c r="R7" s="130"/>
    </row>
    <row r="8" spans="2:21" ht="16.2"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17.25" hidden="1" customHeight="1" x14ac:dyDescent="0.3">
      <c r="B9" s="36">
        <f>U5-DAY(U5)+1</f>
        <v>45717</v>
      </c>
      <c r="C9" s="37">
        <f>WEEKNUM(B9)</f>
        <v>9</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x14ac:dyDescent="0.3">
      <c r="B10" s="25">
        <f>(B9)+1</f>
        <v>45718</v>
      </c>
      <c r="C10" s="41">
        <f t="shared" ref="C10:C22" si="0">WEEKNUM(B10)</f>
        <v>10</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x14ac:dyDescent="0.3">
      <c r="B11" s="25">
        <f t="shared" ref="B11:B23" si="2">(B10)+1</f>
        <v>45719</v>
      </c>
      <c r="C11" s="41">
        <f t="shared" si="0"/>
        <v>10</v>
      </c>
      <c r="D11" s="27"/>
      <c r="E11" s="27"/>
      <c r="F11" s="27"/>
      <c r="G11" s="27"/>
      <c r="H11" s="27"/>
      <c r="I11" s="27"/>
      <c r="J11" s="38">
        <f t="shared" si="1"/>
        <v>0</v>
      </c>
      <c r="L11" s="43"/>
      <c r="O11" s="29"/>
      <c r="R11" s="16"/>
    </row>
    <row r="12" spans="2:21" ht="21.9" customHeight="1" thickBot="1" x14ac:dyDescent="0.35">
      <c r="B12" s="25">
        <f t="shared" si="2"/>
        <v>45720</v>
      </c>
      <c r="C12" s="41">
        <f t="shared" si="0"/>
        <v>10</v>
      </c>
      <c r="D12" s="27"/>
      <c r="E12" s="27"/>
      <c r="F12" s="27"/>
      <c r="G12" s="27"/>
      <c r="H12" s="27"/>
      <c r="I12" s="27"/>
      <c r="J12" s="38">
        <f t="shared" si="1"/>
        <v>0</v>
      </c>
      <c r="L12" s="53"/>
      <c r="M12" s="53"/>
      <c r="N12" s="53"/>
      <c r="P12" s="53"/>
      <c r="Q12" s="53"/>
      <c r="R12" s="16"/>
    </row>
    <row r="13" spans="2:21" ht="21.9" customHeight="1" thickBot="1" x14ac:dyDescent="0.35">
      <c r="B13" s="25">
        <f t="shared" si="2"/>
        <v>45721</v>
      </c>
      <c r="C13" s="41">
        <f t="shared" si="0"/>
        <v>10</v>
      </c>
      <c r="D13" s="27"/>
      <c r="E13" s="27"/>
      <c r="F13" s="27"/>
      <c r="G13" s="27"/>
      <c r="H13" s="27"/>
      <c r="I13" s="27"/>
      <c r="J13" s="38">
        <f t="shared" si="1"/>
        <v>0</v>
      </c>
      <c r="L13" s="43">
        <v>10</v>
      </c>
      <c r="M13" s="124" t="s">
        <v>88</v>
      </c>
      <c r="N13" s="125"/>
      <c r="P13" s="124" t="s">
        <v>16</v>
      </c>
      <c r="Q13" s="125"/>
      <c r="R13" s="16"/>
    </row>
    <row r="14" spans="2:21" ht="21.9" customHeight="1" thickBot="1" x14ac:dyDescent="0.35">
      <c r="B14" s="25">
        <f t="shared" si="2"/>
        <v>45722</v>
      </c>
      <c r="C14" s="41">
        <f t="shared" si="0"/>
        <v>10</v>
      </c>
      <c r="D14" s="27"/>
      <c r="E14" s="27"/>
      <c r="F14" s="27"/>
      <c r="G14" s="27"/>
      <c r="H14" s="27"/>
      <c r="I14" s="27"/>
      <c r="J14" s="38">
        <f t="shared" si="1"/>
        <v>0</v>
      </c>
      <c r="L14" s="53">
        <f>SUMIFS($J$9:$J$24,$C$9:$C$24,10)</f>
        <v>0</v>
      </c>
      <c r="M14" s="126">
        <f>L14-P14</f>
        <v>0</v>
      </c>
      <c r="N14" s="127"/>
      <c r="P14" s="126">
        <f>IF(L14&gt;40,L14-40,0)</f>
        <v>0</v>
      </c>
      <c r="Q14" s="127"/>
      <c r="R14" s="16"/>
    </row>
    <row r="15" spans="2:21" ht="21.9" customHeight="1" x14ac:dyDescent="0.3">
      <c r="B15" s="25">
        <f t="shared" si="2"/>
        <v>45723</v>
      </c>
      <c r="C15" s="41">
        <f t="shared" si="0"/>
        <v>10</v>
      </c>
      <c r="D15" s="27"/>
      <c r="E15" s="27"/>
      <c r="F15" s="27"/>
      <c r="G15" s="27"/>
      <c r="H15" s="27"/>
      <c r="I15" s="27"/>
      <c r="J15" s="38">
        <f t="shared" si="1"/>
        <v>0</v>
      </c>
      <c r="R15" s="16"/>
    </row>
    <row r="16" spans="2:21" ht="21.9" customHeight="1" x14ac:dyDescent="0.3">
      <c r="B16" s="25">
        <f t="shared" si="2"/>
        <v>45724</v>
      </c>
      <c r="C16" s="41">
        <f t="shared" si="0"/>
        <v>10</v>
      </c>
      <c r="D16" s="27"/>
      <c r="E16" s="27"/>
      <c r="F16" s="27"/>
      <c r="G16" s="27"/>
      <c r="H16" s="27"/>
      <c r="I16" s="27"/>
      <c r="J16" s="38">
        <f t="shared" si="1"/>
        <v>0</v>
      </c>
      <c r="R16" s="16"/>
    </row>
    <row r="17" spans="2:18" ht="21.9" customHeight="1" thickBot="1" x14ac:dyDescent="0.35">
      <c r="B17" s="25">
        <f t="shared" si="2"/>
        <v>45725</v>
      </c>
      <c r="C17" s="41">
        <f t="shared" si="0"/>
        <v>11</v>
      </c>
      <c r="D17" s="27"/>
      <c r="E17" s="27"/>
      <c r="F17" s="27"/>
      <c r="G17" s="27"/>
      <c r="H17" s="27"/>
      <c r="I17" s="27"/>
      <c r="J17" s="38">
        <f t="shared" si="1"/>
        <v>0</v>
      </c>
      <c r="O17" s="29"/>
      <c r="R17" s="16"/>
    </row>
    <row r="18" spans="2:18" ht="21.9" customHeight="1" thickBot="1" x14ac:dyDescent="0.35">
      <c r="B18" s="25">
        <f t="shared" si="2"/>
        <v>45726</v>
      </c>
      <c r="C18" s="41">
        <f t="shared" si="0"/>
        <v>11</v>
      </c>
      <c r="D18" s="27"/>
      <c r="E18" s="27"/>
      <c r="F18" s="27"/>
      <c r="G18" s="27"/>
      <c r="H18" s="27"/>
      <c r="I18" s="27"/>
      <c r="J18" s="38">
        <f t="shared" si="1"/>
        <v>0</v>
      </c>
      <c r="L18" s="43">
        <v>11</v>
      </c>
      <c r="M18" s="133" t="s">
        <v>89</v>
      </c>
      <c r="N18" s="134"/>
      <c r="P18" s="133" t="s">
        <v>13</v>
      </c>
      <c r="Q18" s="134"/>
      <c r="R18" s="16"/>
    </row>
    <row r="19" spans="2:18" ht="21.9" customHeight="1" thickBot="1" x14ac:dyDescent="0.35">
      <c r="B19" s="25">
        <f t="shared" si="2"/>
        <v>45727</v>
      </c>
      <c r="C19" s="41">
        <f t="shared" si="0"/>
        <v>11</v>
      </c>
      <c r="D19" s="27"/>
      <c r="E19" s="27"/>
      <c r="F19" s="27"/>
      <c r="G19" s="27"/>
      <c r="H19" s="27"/>
      <c r="I19" s="27"/>
      <c r="J19" s="38">
        <f t="shared" si="1"/>
        <v>0</v>
      </c>
      <c r="L19" s="53">
        <f>SUMIFS($J$9:$J$23,$C$9:$C$23,11)</f>
        <v>0</v>
      </c>
      <c r="M19" s="126">
        <f>L19-P19</f>
        <v>0</v>
      </c>
      <c r="N19" s="127"/>
      <c r="P19" s="126">
        <f>IF(L19&gt;40,L19-40,0)</f>
        <v>0</v>
      </c>
      <c r="Q19" s="127"/>
      <c r="R19" s="16"/>
    </row>
    <row r="20" spans="2:18" ht="21.9" customHeight="1" x14ac:dyDescent="0.3">
      <c r="B20" s="25">
        <f t="shared" si="2"/>
        <v>45728</v>
      </c>
      <c r="C20" s="41">
        <f t="shared" si="0"/>
        <v>11</v>
      </c>
      <c r="D20" s="27"/>
      <c r="E20" s="27"/>
      <c r="F20" s="27"/>
      <c r="G20" s="27"/>
      <c r="H20" s="27"/>
      <c r="I20" s="27"/>
      <c r="J20" s="38">
        <f t="shared" si="1"/>
        <v>0</v>
      </c>
      <c r="R20" s="16"/>
    </row>
    <row r="21" spans="2:18" ht="21.9" customHeight="1" x14ac:dyDescent="0.3">
      <c r="B21" s="25">
        <f t="shared" si="2"/>
        <v>45729</v>
      </c>
      <c r="C21" s="41">
        <f t="shared" si="0"/>
        <v>11</v>
      </c>
      <c r="D21" s="27"/>
      <c r="E21" s="27"/>
      <c r="F21" s="27"/>
      <c r="G21" s="27"/>
      <c r="H21" s="27"/>
      <c r="I21" s="27"/>
      <c r="J21" s="38">
        <f t="shared" si="1"/>
        <v>0</v>
      </c>
      <c r="R21" s="16"/>
    </row>
    <row r="22" spans="2:18" ht="21.9" customHeight="1" x14ac:dyDescent="0.3">
      <c r="B22" s="25">
        <f t="shared" si="2"/>
        <v>45730</v>
      </c>
      <c r="C22" s="41">
        <f t="shared" si="0"/>
        <v>11</v>
      </c>
      <c r="D22" s="27"/>
      <c r="E22" s="27"/>
      <c r="F22" s="27"/>
      <c r="G22" s="27"/>
      <c r="H22" s="27"/>
      <c r="I22" s="27"/>
      <c r="J22" s="38">
        <f t="shared" si="1"/>
        <v>0</v>
      </c>
      <c r="R22" s="16"/>
    </row>
    <row r="23" spans="2:18" ht="21.9" customHeight="1" x14ac:dyDescent="0.3">
      <c r="B23" s="30">
        <f t="shared" si="2"/>
        <v>45731</v>
      </c>
      <c r="C23" s="31">
        <f>WEEKNUM(B23)</f>
        <v>11</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83</v>
      </c>
      <c r="N24" s="50">
        <f>SUM(M14,M19)</f>
        <v>0</v>
      </c>
      <c r="O24" s="52"/>
      <c r="P24" s="49" t="s">
        <v>33</v>
      </c>
      <c r="Q24" s="50">
        <f>SUM(P14,P19)</f>
        <v>0</v>
      </c>
      <c r="R24" s="35"/>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28" spans="2:18" x14ac:dyDescent="0.3">
      <c r="B28" s="4"/>
    </row>
    <row r="29" spans="2:18" x14ac:dyDescent="0.3">
      <c r="B29" s="4"/>
    </row>
    <row r="30" spans="2:18" ht="15" customHeight="1"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B32" s="118"/>
      <c r="C32" s="118"/>
      <c r="D32" s="118"/>
      <c r="E32" s="118"/>
      <c r="F32" s="118"/>
      <c r="G32" s="118"/>
      <c r="H32" s="118"/>
      <c r="J32" s="116" t="s">
        <v>158</v>
      </c>
      <c r="K32" s="117"/>
      <c r="L32" s="117"/>
      <c r="M32" s="117"/>
      <c r="N32" s="117"/>
    </row>
  </sheetData>
  <sheetProtection algorithmName="SHA-512" hashValue="lmnyFPP0fhzzgsf/nUv7/x3KIXUBw7i9AjnTIx5ky7BzuuGBEd1Q/7G6Ytrisf+Ti+beQVEjBdeM541OOkgadA==" saltValue="rdE1bP56DyoMlvlXe4g6Cw==" spinCount="100000" sheet="1" selectLockedCells="1"/>
  <mergeCells count="27">
    <mergeCell ref="P19:Q19"/>
    <mergeCell ref="B24:L24"/>
    <mergeCell ref="P13:Q13"/>
    <mergeCell ref="P14:Q14"/>
    <mergeCell ref="M13:N13"/>
    <mergeCell ref="M14:N14"/>
    <mergeCell ref="M19:N19"/>
    <mergeCell ref="P18:Q18"/>
    <mergeCell ref="M18:N18"/>
    <mergeCell ref="B2:R2"/>
    <mergeCell ref="B7:R7"/>
    <mergeCell ref="K8:R8"/>
    <mergeCell ref="C3:H3"/>
    <mergeCell ref="J3:K3"/>
    <mergeCell ref="J4:K4"/>
    <mergeCell ref="B5:C5"/>
    <mergeCell ref="D5:H5"/>
    <mergeCell ref="M3:N3"/>
    <mergeCell ref="M4:N4"/>
    <mergeCell ref="M5:N5"/>
    <mergeCell ref="B30:H32"/>
    <mergeCell ref="J26:N27"/>
    <mergeCell ref="B25:H25"/>
    <mergeCell ref="J25:R25"/>
    <mergeCell ref="B26:E27"/>
    <mergeCell ref="J30:R31"/>
    <mergeCell ref="J32:N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500-000000000000}">
      <formula1>Valid_Time_Increments</formula1>
    </dataValidation>
  </dataValidations>
  <pageMargins left="0.7" right="0.7" top="0.75" bottom="0.75" header="0.3" footer="0.3"/>
  <pageSetup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W33"/>
  <sheetViews>
    <sheetView topLeftCell="A4" workbookViewId="0">
      <selection activeCell="D6" sqref="D6"/>
    </sheetView>
  </sheetViews>
  <sheetFormatPr defaultColWidth="9.109375" defaultRowHeight="15.6" x14ac:dyDescent="0.3"/>
  <cols>
    <col min="1" max="1" width="2" style="4" customWidth="1"/>
    <col min="2" max="2" width="12.109375" style="3" customWidth="1"/>
    <col min="3" max="3" width="14" style="4" customWidth="1"/>
    <col min="4" max="9" width="13.6640625" style="4" customWidth="1"/>
    <col min="10" max="10" width="22.109375" style="4" bestFit="1" customWidth="1"/>
    <col min="11" max="11" width="3.10937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1" t="s">
        <v>150</v>
      </c>
      <c r="C2" s="92"/>
      <c r="D2" s="92"/>
      <c r="E2" s="92"/>
      <c r="F2" s="92"/>
      <c r="G2" s="92"/>
      <c r="H2" s="92"/>
      <c r="I2" s="92"/>
      <c r="J2" s="92"/>
      <c r="K2" s="92"/>
      <c r="L2" s="92"/>
      <c r="M2" s="92"/>
      <c r="N2" s="92"/>
      <c r="O2" s="92"/>
      <c r="P2" s="92"/>
      <c r="Q2" s="92"/>
      <c r="R2" s="93"/>
    </row>
    <row r="3" spans="2:23"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20.25" customHeight="1" thickBot="1" x14ac:dyDescent="0.35">
      <c r="B4" s="10"/>
      <c r="C4" s="11"/>
      <c r="D4" s="12"/>
      <c r="E4" s="12"/>
      <c r="F4" s="12"/>
      <c r="G4" s="12"/>
      <c r="H4" s="12"/>
      <c r="I4" s="13"/>
      <c r="J4" s="119"/>
      <c r="K4" s="119"/>
      <c r="L4" s="23"/>
      <c r="M4" s="137"/>
      <c r="N4" s="137"/>
      <c r="O4" s="14"/>
      <c r="P4" s="15" t="s">
        <v>24</v>
      </c>
      <c r="Q4" s="69" t="s">
        <v>27</v>
      </c>
      <c r="R4" s="16"/>
    </row>
    <row r="5" spans="2:23"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45747</v>
      </c>
      <c r="R5" s="16"/>
      <c r="T5" s="15" t="s">
        <v>26</v>
      </c>
      <c r="U5" s="68">
        <v>45747</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28"/>
      <c r="C7" s="129"/>
      <c r="D7" s="129"/>
      <c r="E7" s="129"/>
      <c r="F7" s="129"/>
      <c r="G7" s="129"/>
      <c r="H7" s="129"/>
      <c r="I7" s="129"/>
      <c r="J7" s="129"/>
      <c r="K7" s="129"/>
      <c r="L7" s="129"/>
      <c r="M7" s="129"/>
      <c r="N7" s="129"/>
      <c r="O7" s="129"/>
      <c r="P7" s="129"/>
      <c r="Q7" s="129"/>
      <c r="R7" s="130"/>
    </row>
    <row r="8" spans="2:23" ht="16.2"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 customHeight="1" x14ac:dyDescent="0.3">
      <c r="B9" s="25">
        <f>March!B23+1</f>
        <v>45732</v>
      </c>
      <c r="C9" s="26">
        <f t="shared" ref="C9:C24" si="0">WEEKNUM(B9)</f>
        <v>12</v>
      </c>
      <c r="D9" s="27"/>
      <c r="E9" s="27"/>
      <c r="F9" s="27"/>
      <c r="G9" s="27"/>
      <c r="H9" s="27"/>
      <c r="I9" s="27"/>
      <c r="J9" s="28">
        <f>IF((OR(E9="",D9="")),0,((E9-D9+IF((E9&lt; D9),1,0))*24) ) + IF((OR(G9="",F9="")),0,((G9-F9+IF((G9&lt; F9),1,0))*24) ) +  IF((OR(I9="",H9="")),0,((I9-H9+IF((I9&lt; H9),1,0))*24) )</f>
        <v>0</v>
      </c>
      <c r="O9" s="29"/>
      <c r="R9" s="16"/>
    </row>
    <row r="10" spans="2:23" ht="21.9" customHeight="1" x14ac:dyDescent="0.3">
      <c r="B10" s="25">
        <f>(B9)+1</f>
        <v>45733</v>
      </c>
      <c r="C10" s="26">
        <f t="shared" si="0"/>
        <v>12</v>
      </c>
      <c r="D10" s="27"/>
      <c r="E10" s="27"/>
      <c r="F10" s="27"/>
      <c r="G10" s="27"/>
      <c r="H10" s="27"/>
      <c r="I10" s="27"/>
      <c r="J10" s="28">
        <f t="shared" ref="J10:J24" si="1">IF((OR(E10="",D10="")),0,((E10-D10+IF((E10&lt; D10),1,0))*24) ) + IF((OR(G10="",F10="")),0,((G10-F10+IF((G10&lt; F10),1,0))*24) ) +  IF((OR(I10="",H10="")),0,((I10-H10+IF((I10&lt; H10),1,0))*24) )</f>
        <v>0</v>
      </c>
      <c r="L10" s="43"/>
      <c r="R10" s="16"/>
    </row>
    <row r="11" spans="2:23" ht="21.9" customHeight="1" thickBot="1" x14ac:dyDescent="0.35">
      <c r="B11" s="25">
        <f>(B10)+1</f>
        <v>45734</v>
      </c>
      <c r="C11" s="26">
        <f t="shared" si="0"/>
        <v>12</v>
      </c>
      <c r="D11" s="27"/>
      <c r="E11" s="27"/>
      <c r="F11" s="27"/>
      <c r="G11" s="27"/>
      <c r="H11" s="27"/>
      <c r="I11" s="27"/>
      <c r="J11" s="28">
        <f t="shared" si="1"/>
        <v>0</v>
      </c>
      <c r="R11" s="16"/>
    </row>
    <row r="12" spans="2:23" ht="21.9" customHeight="1" thickBot="1" x14ac:dyDescent="0.35">
      <c r="B12" s="25">
        <f t="shared" ref="B12:B24" si="2">(B11)+1</f>
        <v>45735</v>
      </c>
      <c r="C12" s="26">
        <f t="shared" si="0"/>
        <v>12</v>
      </c>
      <c r="D12" s="27"/>
      <c r="E12" s="27"/>
      <c r="F12" s="27"/>
      <c r="G12" s="27"/>
      <c r="H12" s="27"/>
      <c r="I12" s="27"/>
      <c r="J12" s="28">
        <f t="shared" si="1"/>
        <v>0</v>
      </c>
      <c r="L12" s="43">
        <v>12</v>
      </c>
      <c r="M12" s="124" t="s">
        <v>90</v>
      </c>
      <c r="N12" s="125"/>
      <c r="O12" s="29"/>
      <c r="P12" s="124" t="s">
        <v>14</v>
      </c>
      <c r="Q12" s="125"/>
      <c r="R12" s="16"/>
    </row>
    <row r="13" spans="2:23" ht="21.9" customHeight="1" thickBot="1" x14ac:dyDescent="0.35">
      <c r="B13" s="25">
        <f t="shared" si="2"/>
        <v>45736</v>
      </c>
      <c r="C13" s="26">
        <f t="shared" si="0"/>
        <v>12</v>
      </c>
      <c r="D13" s="27"/>
      <c r="E13" s="27"/>
      <c r="F13" s="27"/>
      <c r="G13" s="27"/>
      <c r="H13" s="27"/>
      <c r="I13" s="27"/>
      <c r="J13" s="28">
        <f t="shared" si="1"/>
        <v>0</v>
      </c>
      <c r="L13" s="53">
        <f>SUMIFS($J$8:$J$24,$C$8:$C$24,12)</f>
        <v>0</v>
      </c>
      <c r="M13" s="126">
        <f>L13-P13</f>
        <v>0</v>
      </c>
      <c r="N13" s="127"/>
      <c r="O13" s="29"/>
      <c r="P13" s="126">
        <f>IF(L13&gt;40,L13-40,0)</f>
        <v>0</v>
      </c>
      <c r="Q13" s="127"/>
      <c r="R13" s="16"/>
    </row>
    <row r="14" spans="2:23" ht="21.9" customHeight="1" x14ac:dyDescent="0.3">
      <c r="B14" s="25">
        <f t="shared" si="2"/>
        <v>45737</v>
      </c>
      <c r="C14" s="26">
        <f t="shared" si="0"/>
        <v>12</v>
      </c>
      <c r="D14" s="27"/>
      <c r="E14" s="27"/>
      <c r="F14" s="27"/>
      <c r="G14" s="27"/>
      <c r="H14" s="27"/>
      <c r="I14" s="27"/>
      <c r="J14" s="28">
        <f t="shared" si="1"/>
        <v>0</v>
      </c>
      <c r="R14" s="16"/>
    </row>
    <row r="15" spans="2:23" ht="21.9" customHeight="1" thickBot="1" x14ac:dyDescent="0.35">
      <c r="B15" s="25">
        <f t="shared" si="2"/>
        <v>45738</v>
      </c>
      <c r="C15" s="26">
        <f t="shared" si="0"/>
        <v>12</v>
      </c>
      <c r="D15" s="27"/>
      <c r="E15" s="27"/>
      <c r="F15" s="27"/>
      <c r="G15" s="27"/>
      <c r="H15" s="27"/>
      <c r="I15" s="27"/>
      <c r="J15" s="28">
        <f t="shared" si="1"/>
        <v>0</v>
      </c>
      <c r="R15" s="16"/>
    </row>
    <row r="16" spans="2:23" ht="21.9" customHeight="1" thickBot="1" x14ac:dyDescent="0.35">
      <c r="B16" s="25">
        <f t="shared" si="2"/>
        <v>45739</v>
      </c>
      <c r="C16" s="26">
        <f t="shared" si="0"/>
        <v>13</v>
      </c>
      <c r="D16" s="27"/>
      <c r="E16" s="27"/>
      <c r="F16" s="27"/>
      <c r="G16" s="27"/>
      <c r="H16" s="27"/>
      <c r="I16" s="27"/>
      <c r="J16" s="28">
        <f t="shared" si="1"/>
        <v>0</v>
      </c>
      <c r="L16" s="43">
        <v>13</v>
      </c>
      <c r="M16" s="133" t="s">
        <v>91</v>
      </c>
      <c r="N16" s="134"/>
      <c r="O16" s="29"/>
      <c r="P16" s="133" t="s">
        <v>15</v>
      </c>
      <c r="Q16" s="134"/>
      <c r="R16" s="16"/>
    </row>
    <row r="17" spans="2:18" ht="21.9" customHeight="1" thickBot="1" x14ac:dyDescent="0.35">
      <c r="B17" s="25">
        <f t="shared" si="2"/>
        <v>45740</v>
      </c>
      <c r="C17" s="26">
        <f t="shared" si="0"/>
        <v>13</v>
      </c>
      <c r="D17" s="27"/>
      <c r="E17" s="27"/>
      <c r="F17" s="27"/>
      <c r="G17" s="27"/>
      <c r="H17" s="27"/>
      <c r="I17" s="27"/>
      <c r="J17" s="28">
        <f t="shared" si="1"/>
        <v>0</v>
      </c>
      <c r="L17" s="53">
        <f>SUMIFS($J$8:$J$24,$C$8:$C$24,13)</f>
        <v>0</v>
      </c>
      <c r="M17" s="126">
        <f>L17-P17</f>
        <v>0</v>
      </c>
      <c r="N17" s="127"/>
      <c r="O17" s="29"/>
      <c r="P17" s="126">
        <f>IF(L17&gt;40,L17-40,0)</f>
        <v>0</v>
      </c>
      <c r="Q17" s="127"/>
      <c r="R17" s="16"/>
    </row>
    <row r="18" spans="2:18" ht="21.9" customHeight="1" x14ac:dyDescent="0.3">
      <c r="B18" s="25">
        <f t="shared" si="2"/>
        <v>45741</v>
      </c>
      <c r="C18" s="26">
        <f t="shared" si="0"/>
        <v>13</v>
      </c>
      <c r="D18" s="27"/>
      <c r="E18" s="27"/>
      <c r="F18" s="27"/>
      <c r="G18" s="27"/>
      <c r="H18" s="27"/>
      <c r="I18" s="27"/>
      <c r="J18" s="28">
        <f t="shared" si="1"/>
        <v>0</v>
      </c>
      <c r="R18" s="16"/>
    </row>
    <row r="19" spans="2:18" ht="21.9" customHeight="1" thickBot="1" x14ac:dyDescent="0.35">
      <c r="B19" s="25">
        <f t="shared" si="2"/>
        <v>45742</v>
      </c>
      <c r="C19" s="26">
        <f t="shared" si="0"/>
        <v>13</v>
      </c>
      <c r="D19" s="27"/>
      <c r="E19" s="27"/>
      <c r="F19" s="27"/>
      <c r="G19" s="27"/>
      <c r="H19" s="27"/>
      <c r="I19" s="27"/>
      <c r="J19" s="28">
        <f t="shared" si="1"/>
        <v>0</v>
      </c>
      <c r="R19" s="16"/>
    </row>
    <row r="20" spans="2:18" ht="21.9" customHeight="1" thickBot="1" x14ac:dyDescent="0.35">
      <c r="B20" s="25">
        <f t="shared" si="2"/>
        <v>45743</v>
      </c>
      <c r="C20" s="26">
        <f t="shared" si="0"/>
        <v>13</v>
      </c>
      <c r="D20" s="27"/>
      <c r="E20" s="27"/>
      <c r="F20" s="27"/>
      <c r="G20" s="27"/>
      <c r="H20" s="27"/>
      <c r="I20" s="27"/>
      <c r="J20" s="28">
        <f t="shared" si="1"/>
        <v>0</v>
      </c>
      <c r="L20" s="43">
        <v>14</v>
      </c>
      <c r="M20" s="133" t="s">
        <v>92</v>
      </c>
      <c r="N20" s="134"/>
      <c r="O20" s="29"/>
      <c r="P20" s="133" t="s">
        <v>17</v>
      </c>
      <c r="Q20" s="134"/>
      <c r="R20" s="16"/>
    </row>
    <row r="21" spans="2:18" ht="21.9" customHeight="1" thickBot="1" x14ac:dyDescent="0.35">
      <c r="B21" s="25">
        <f t="shared" si="2"/>
        <v>45744</v>
      </c>
      <c r="C21" s="26">
        <f t="shared" si="0"/>
        <v>13</v>
      </c>
      <c r="D21" s="27"/>
      <c r="E21" s="27"/>
      <c r="F21" s="27"/>
      <c r="G21" s="27"/>
      <c r="H21" s="27"/>
      <c r="I21" s="27"/>
      <c r="J21" s="28">
        <f t="shared" si="1"/>
        <v>0</v>
      </c>
      <c r="L21" s="53">
        <f>SUMIFS($J$8:$J$24,$C$8:$C$24,14)</f>
        <v>0</v>
      </c>
      <c r="M21" s="126">
        <f>L21-P21</f>
        <v>0</v>
      </c>
      <c r="N21" s="127"/>
      <c r="O21" s="29"/>
      <c r="P21" s="126">
        <f>IF(L21&gt;40,L21-40,0)</f>
        <v>0</v>
      </c>
      <c r="Q21" s="127"/>
      <c r="R21" s="16"/>
    </row>
    <row r="22" spans="2:18" ht="21.9" customHeight="1" x14ac:dyDescent="0.3">
      <c r="B22" s="25">
        <f t="shared" si="2"/>
        <v>45745</v>
      </c>
      <c r="C22" s="26">
        <f t="shared" si="0"/>
        <v>13</v>
      </c>
      <c r="D22" s="27"/>
      <c r="E22" s="27"/>
      <c r="F22" s="27"/>
      <c r="G22" s="27"/>
      <c r="H22" s="27"/>
      <c r="I22" s="27"/>
      <c r="J22" s="28">
        <f t="shared" si="1"/>
        <v>0</v>
      </c>
      <c r="R22" s="16"/>
    </row>
    <row r="23" spans="2:18" ht="21.9" customHeight="1" x14ac:dyDescent="0.3">
      <c r="B23" s="25">
        <f t="shared" si="2"/>
        <v>45746</v>
      </c>
      <c r="C23" s="26">
        <f t="shared" si="0"/>
        <v>14</v>
      </c>
      <c r="D23" s="27"/>
      <c r="E23" s="27"/>
      <c r="F23" s="27"/>
      <c r="G23" s="27"/>
      <c r="H23" s="27"/>
      <c r="I23" s="27"/>
      <c r="J23" s="28">
        <f t="shared" si="1"/>
        <v>0</v>
      </c>
      <c r="R23" s="16"/>
    </row>
    <row r="24" spans="2:18" ht="21.9" customHeight="1" x14ac:dyDescent="0.3">
      <c r="B24" s="30">
        <f t="shared" si="2"/>
        <v>45747</v>
      </c>
      <c r="C24" s="31">
        <f t="shared" si="0"/>
        <v>14</v>
      </c>
      <c r="D24" s="27"/>
      <c r="E24" s="27"/>
      <c r="F24" s="27"/>
      <c r="G24" s="27"/>
      <c r="H24" s="27"/>
      <c r="I24" s="27"/>
      <c r="J24" s="28">
        <f t="shared" si="1"/>
        <v>0</v>
      </c>
      <c r="R24" s="16"/>
    </row>
    <row r="25" spans="2:18" ht="30" customHeight="1" thickBot="1" x14ac:dyDescent="0.35">
      <c r="B25" s="146"/>
      <c r="C25" s="147"/>
      <c r="D25" s="147"/>
      <c r="E25" s="147"/>
      <c r="F25" s="147"/>
      <c r="G25" s="147"/>
      <c r="H25" s="147"/>
      <c r="I25" s="147"/>
      <c r="J25" s="147"/>
      <c r="K25" s="147"/>
      <c r="L25" s="148"/>
      <c r="M25" s="51" t="s">
        <v>83</v>
      </c>
      <c r="N25" s="50">
        <f>SUM(M13,M17,M21)</f>
        <v>0</v>
      </c>
      <c r="O25" s="52"/>
      <c r="P25" s="49" t="s">
        <v>33</v>
      </c>
      <c r="Q25" s="50">
        <f>SUM(P13,P17,P21)</f>
        <v>0</v>
      </c>
      <c r="R25" s="35"/>
    </row>
    <row r="26" spans="2:18" ht="69.900000000000006" customHeight="1" x14ac:dyDescent="0.3">
      <c r="B26" s="143"/>
      <c r="C26" s="143"/>
      <c r="D26" s="143"/>
      <c r="E26" s="143"/>
      <c r="F26" s="143"/>
      <c r="G26" s="143"/>
      <c r="H26" s="143"/>
      <c r="I26" s="14"/>
      <c r="J26" s="115"/>
      <c r="K26" s="115"/>
      <c r="L26" s="115"/>
      <c r="M26" s="115"/>
      <c r="N26" s="115"/>
      <c r="O26" s="115"/>
      <c r="P26" s="115"/>
      <c r="Q26" s="115"/>
      <c r="R26" s="115"/>
    </row>
    <row r="27" spans="2:18" ht="15" customHeight="1" x14ac:dyDescent="0.3">
      <c r="B27" s="141" t="s">
        <v>124</v>
      </c>
      <c r="C27" s="141"/>
      <c r="D27" s="141"/>
      <c r="E27" s="141"/>
      <c r="F27" s="66"/>
      <c r="G27" s="66"/>
      <c r="H27" s="13" t="s">
        <v>0</v>
      </c>
      <c r="J27" s="139" t="s">
        <v>125</v>
      </c>
      <c r="K27" s="139"/>
      <c r="L27" s="139"/>
      <c r="M27" s="139"/>
      <c r="N27" s="139"/>
      <c r="Q27" s="13" t="s">
        <v>0</v>
      </c>
    </row>
    <row r="28" spans="2:18" x14ac:dyDescent="0.3">
      <c r="B28" s="142"/>
      <c r="C28" s="142"/>
      <c r="D28" s="142"/>
      <c r="E28" s="142"/>
      <c r="F28" s="66"/>
      <c r="G28" s="66"/>
      <c r="J28" s="140"/>
      <c r="K28" s="140"/>
      <c r="L28" s="140"/>
      <c r="M28" s="140"/>
      <c r="N28" s="140"/>
    </row>
    <row r="29" spans="2:18" x14ac:dyDescent="0.3">
      <c r="B29" s="4"/>
    </row>
    <row r="30" spans="2:18" x14ac:dyDescent="0.3">
      <c r="B30" s="118" t="s">
        <v>157</v>
      </c>
      <c r="C30" s="118"/>
      <c r="D30" s="118"/>
      <c r="E30" s="118"/>
      <c r="F30" s="118"/>
      <c r="G30" s="118"/>
      <c r="H30" s="118"/>
    </row>
    <row r="31" spans="2:18" ht="15" customHeight="1" x14ac:dyDescent="0.3">
      <c r="B31" s="118"/>
      <c r="C31" s="118"/>
      <c r="D31" s="118"/>
      <c r="E31" s="118"/>
      <c r="F31" s="118"/>
      <c r="G31" s="118"/>
      <c r="H31" s="118"/>
      <c r="J31" s="114"/>
      <c r="K31" s="114"/>
      <c r="L31" s="114"/>
      <c r="M31" s="114"/>
      <c r="N31" s="114"/>
      <c r="O31" s="114"/>
      <c r="P31" s="114"/>
      <c r="Q31" s="114"/>
      <c r="R31" s="114"/>
    </row>
    <row r="32" spans="2:18" x14ac:dyDescent="0.3">
      <c r="B32" s="118"/>
      <c r="C32" s="118"/>
      <c r="D32" s="118"/>
      <c r="E32" s="118"/>
      <c r="F32" s="118"/>
      <c r="G32" s="118"/>
      <c r="H32" s="118"/>
      <c r="J32" s="115"/>
      <c r="K32" s="115"/>
      <c r="L32" s="115"/>
      <c r="M32" s="115"/>
      <c r="N32" s="115"/>
      <c r="O32" s="115"/>
      <c r="P32" s="115"/>
      <c r="Q32" s="115"/>
      <c r="R32" s="115"/>
    </row>
    <row r="33" spans="10:14" x14ac:dyDescent="0.3">
      <c r="J33" s="116" t="s">
        <v>158</v>
      </c>
      <c r="K33" s="117"/>
      <c r="L33" s="117"/>
      <c r="M33" s="117"/>
      <c r="N33" s="117"/>
    </row>
  </sheetData>
  <sheetProtection algorithmName="SHA-512" hashValue="PHaSRqUixMxJ2Vsd3IxE4Bt+CDxtkxJRMC5wac5VSHW5ac+l0v/5dN1RQNPR7UQ1DxBR+pUbYC85NwJmWS/sdQ==" saltValue="vTTXEQq7Xs9nzBv9pLJBKQ==" spinCount="100000" sheet="1" selectLockedCells="1"/>
  <mergeCells count="31">
    <mergeCell ref="B2:R2"/>
    <mergeCell ref="C3:H3"/>
    <mergeCell ref="J3:K3"/>
    <mergeCell ref="M3:N3"/>
    <mergeCell ref="J4:K4"/>
    <mergeCell ref="M4:N4"/>
    <mergeCell ref="K8:R8"/>
    <mergeCell ref="M12:N12"/>
    <mergeCell ref="B5:C5"/>
    <mergeCell ref="D5:H5"/>
    <mergeCell ref="M5:N5"/>
    <mergeCell ref="B7:R7"/>
    <mergeCell ref="P12:Q12"/>
    <mergeCell ref="J31:R32"/>
    <mergeCell ref="J33:N33"/>
    <mergeCell ref="B30:H32"/>
    <mergeCell ref="B25:L25"/>
    <mergeCell ref="B26:H26"/>
    <mergeCell ref="J26:R26"/>
    <mergeCell ref="B27:E28"/>
    <mergeCell ref="J27:N28"/>
    <mergeCell ref="M16:N16"/>
    <mergeCell ref="P16:Q16"/>
    <mergeCell ref="M13:N13"/>
    <mergeCell ref="M17:N17"/>
    <mergeCell ref="M21:N21"/>
    <mergeCell ref="P13:Q13"/>
    <mergeCell ref="P17:Q17"/>
    <mergeCell ref="P21:Q21"/>
    <mergeCell ref="M20:N20"/>
    <mergeCell ref="P20:Q20"/>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600-000000000000}">
      <formula1>Valid_Time_Increments</formula1>
    </dataValidation>
  </dataValidations>
  <pageMargins left="0.7" right="0.7" top="0.75" bottom="0.75" header="0.3" footer="0.3"/>
  <pageSetup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U32"/>
  <sheetViews>
    <sheetView workbookViewId="0">
      <selection activeCell="D9" sqref="D9"/>
    </sheetView>
  </sheetViews>
  <sheetFormatPr defaultColWidth="9.109375" defaultRowHeight="15.6" x14ac:dyDescent="0.3"/>
  <cols>
    <col min="1" max="1" width="2.88671875" style="4" customWidth="1"/>
    <col min="2" max="2" width="12" style="3" bestFit="1" customWidth="1"/>
    <col min="3" max="3" width="14.6640625" style="4" customWidth="1"/>
    <col min="4" max="9" width="13.6640625" style="4" customWidth="1"/>
    <col min="10" max="10" width="22.109375" style="4" bestFit="1" customWidth="1"/>
    <col min="11" max="11" width="3.44140625" style="4" customWidth="1"/>
    <col min="12" max="12" width="7.33203125" style="4" customWidth="1"/>
    <col min="13" max="13" width="19" style="4" customWidth="1"/>
    <col min="14" max="14" width="11"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1" t="s">
        <v>150</v>
      </c>
      <c r="C2" s="92"/>
      <c r="D2" s="92"/>
      <c r="E2" s="92"/>
      <c r="F2" s="92"/>
      <c r="G2" s="92"/>
      <c r="H2" s="92"/>
      <c r="I2" s="92"/>
      <c r="J2" s="92"/>
      <c r="K2" s="92"/>
      <c r="L2" s="92"/>
      <c r="M2" s="92"/>
      <c r="N2" s="92"/>
      <c r="O2" s="92"/>
      <c r="P2" s="92"/>
      <c r="Q2" s="92"/>
      <c r="R2" s="93"/>
    </row>
    <row r="3" spans="2:21"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20.25" customHeight="1" thickBot="1" x14ac:dyDescent="0.35">
      <c r="B4" s="10"/>
      <c r="C4" s="11"/>
      <c r="D4" s="12"/>
      <c r="E4" s="12"/>
      <c r="F4" s="12"/>
      <c r="G4" s="12"/>
      <c r="H4" s="12"/>
      <c r="I4" s="13"/>
      <c r="J4" s="119"/>
      <c r="K4" s="119"/>
      <c r="L4" s="23"/>
      <c r="M4" s="137"/>
      <c r="N4" s="137"/>
      <c r="O4" s="14"/>
      <c r="P4" s="15" t="s">
        <v>24</v>
      </c>
      <c r="Q4" s="69" t="s">
        <v>29</v>
      </c>
      <c r="R4" s="16"/>
    </row>
    <row r="5" spans="2:21"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45762</v>
      </c>
      <c r="R5" s="16"/>
      <c r="T5" s="15" t="s">
        <v>26</v>
      </c>
      <c r="U5" s="68">
        <v>45777</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28"/>
      <c r="C7" s="129"/>
      <c r="D7" s="129"/>
      <c r="E7" s="129"/>
      <c r="F7" s="129"/>
      <c r="G7" s="129"/>
      <c r="H7" s="129"/>
      <c r="I7" s="129"/>
      <c r="J7" s="129"/>
      <c r="K7" s="129"/>
      <c r="L7" s="129"/>
      <c r="M7" s="129"/>
      <c r="N7" s="129"/>
      <c r="O7" s="129"/>
      <c r="P7" s="129"/>
      <c r="Q7" s="129"/>
      <c r="R7" s="130"/>
    </row>
    <row r="8" spans="2:21" ht="30" customHeight="1" thickBot="1" x14ac:dyDescent="0.35">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 customHeight="1" x14ac:dyDescent="0.3">
      <c r="B9" s="36">
        <f>U5-DAY(U5)+1</f>
        <v>45748</v>
      </c>
      <c r="C9" s="37">
        <f>WEEKNUM(B9)</f>
        <v>14</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45749</v>
      </c>
      <c r="C10" s="41">
        <f t="shared" ref="C10:C22" si="0">WEEKNUM(B10)</f>
        <v>14</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45750</v>
      </c>
      <c r="C11" s="41">
        <f t="shared" si="0"/>
        <v>14</v>
      </c>
      <c r="D11" s="27"/>
      <c r="E11" s="27"/>
      <c r="F11" s="27"/>
      <c r="G11" s="27"/>
      <c r="H11" s="27"/>
      <c r="I11" s="27"/>
      <c r="J11" s="38">
        <f t="shared" si="1"/>
        <v>0</v>
      </c>
      <c r="L11" s="43">
        <v>14</v>
      </c>
      <c r="M11" s="124" t="s">
        <v>92</v>
      </c>
      <c r="N11" s="125"/>
      <c r="P11" s="124" t="s">
        <v>17</v>
      </c>
      <c r="Q11" s="125"/>
      <c r="R11" s="16"/>
    </row>
    <row r="12" spans="2:21" ht="21.9" customHeight="1" thickBot="1" x14ac:dyDescent="0.35">
      <c r="B12" s="25">
        <f t="shared" si="2"/>
        <v>45751</v>
      </c>
      <c r="C12" s="41">
        <f t="shared" si="0"/>
        <v>14</v>
      </c>
      <c r="D12" s="27"/>
      <c r="E12" s="27"/>
      <c r="F12" s="27"/>
      <c r="G12" s="27"/>
      <c r="H12" s="27"/>
      <c r="I12" s="27"/>
      <c r="J12" s="38">
        <f t="shared" si="1"/>
        <v>0</v>
      </c>
      <c r="L12" s="53">
        <f>SUMIFS($J$9:$J$24,$C$9:$C$24,14)</f>
        <v>0</v>
      </c>
      <c r="M12" s="126">
        <f>L12-P12</f>
        <v>0</v>
      </c>
      <c r="N12" s="127"/>
      <c r="P12" s="126">
        <f>IF('March - 2'!L21+L12&gt;40, L12+'March - 2'!L21-40-'March - 2'!P21:Q21,0)</f>
        <v>0</v>
      </c>
      <c r="Q12" s="127"/>
      <c r="R12" s="16"/>
    </row>
    <row r="13" spans="2:21" ht="21.9" customHeight="1" x14ac:dyDescent="0.3">
      <c r="B13" s="25">
        <f t="shared" si="2"/>
        <v>45752</v>
      </c>
      <c r="C13" s="41">
        <f t="shared" si="0"/>
        <v>14</v>
      </c>
      <c r="D13" s="27"/>
      <c r="E13" s="27"/>
      <c r="F13" s="27"/>
      <c r="G13" s="27"/>
      <c r="H13" s="27"/>
      <c r="I13" s="27"/>
      <c r="J13" s="38">
        <f t="shared" si="1"/>
        <v>0</v>
      </c>
      <c r="R13" s="16"/>
    </row>
    <row r="14" spans="2:21" ht="21.9" customHeight="1" thickBot="1" x14ac:dyDescent="0.35">
      <c r="B14" s="25">
        <f t="shared" si="2"/>
        <v>45753</v>
      </c>
      <c r="C14" s="41">
        <f t="shared" si="0"/>
        <v>15</v>
      </c>
      <c r="D14" s="27"/>
      <c r="E14" s="27"/>
      <c r="F14" s="27"/>
      <c r="G14" s="27"/>
      <c r="H14" s="27"/>
      <c r="I14" s="27"/>
      <c r="J14" s="38">
        <f t="shared" si="1"/>
        <v>0</v>
      </c>
      <c r="R14" s="16"/>
    </row>
    <row r="15" spans="2:21" ht="21.9" customHeight="1" thickBot="1" x14ac:dyDescent="0.35">
      <c r="B15" s="25">
        <f t="shared" si="2"/>
        <v>45754</v>
      </c>
      <c r="C15" s="41">
        <f t="shared" si="0"/>
        <v>15</v>
      </c>
      <c r="D15" s="27"/>
      <c r="E15" s="27"/>
      <c r="F15" s="27"/>
      <c r="G15" s="27"/>
      <c r="H15" s="27"/>
      <c r="I15" s="27"/>
      <c r="J15" s="38">
        <f t="shared" si="1"/>
        <v>0</v>
      </c>
      <c r="L15" s="43">
        <v>15</v>
      </c>
      <c r="M15" s="133" t="s">
        <v>93</v>
      </c>
      <c r="N15" s="134"/>
      <c r="P15" s="133" t="s">
        <v>18</v>
      </c>
      <c r="Q15" s="134"/>
      <c r="R15" s="16"/>
    </row>
    <row r="16" spans="2:21" ht="21.9" customHeight="1" thickBot="1" x14ac:dyDescent="0.35">
      <c r="B16" s="25">
        <f t="shared" si="2"/>
        <v>45755</v>
      </c>
      <c r="C16" s="41">
        <f t="shared" si="0"/>
        <v>15</v>
      </c>
      <c r="D16" s="27"/>
      <c r="E16" s="27"/>
      <c r="F16" s="27"/>
      <c r="G16" s="27"/>
      <c r="H16" s="27"/>
      <c r="I16" s="27"/>
      <c r="J16" s="38">
        <f t="shared" si="1"/>
        <v>0</v>
      </c>
      <c r="L16" s="53">
        <f>SUMIFS($J$9:$J$23,$C$9:$C$23,15)</f>
        <v>0</v>
      </c>
      <c r="M16" s="126">
        <f>L16-P16</f>
        <v>0</v>
      </c>
      <c r="N16" s="127"/>
      <c r="P16" s="126">
        <f>IF(L16&gt;40,L16-40,0)</f>
        <v>0</v>
      </c>
      <c r="Q16" s="127"/>
      <c r="R16" s="16"/>
    </row>
    <row r="17" spans="2:18" ht="21.9" customHeight="1" x14ac:dyDescent="0.3">
      <c r="B17" s="25">
        <f t="shared" si="2"/>
        <v>45756</v>
      </c>
      <c r="C17" s="41">
        <f t="shared" si="0"/>
        <v>15</v>
      </c>
      <c r="D17" s="27"/>
      <c r="E17" s="27"/>
      <c r="F17" s="27"/>
      <c r="G17" s="27"/>
      <c r="H17" s="27"/>
      <c r="I17" s="27"/>
      <c r="J17" s="38">
        <f t="shared" si="1"/>
        <v>0</v>
      </c>
      <c r="O17" s="29"/>
      <c r="R17" s="16"/>
    </row>
    <row r="18" spans="2:18" ht="21.9" customHeight="1" thickBot="1" x14ac:dyDescent="0.35">
      <c r="B18" s="25">
        <f t="shared" si="2"/>
        <v>45757</v>
      </c>
      <c r="C18" s="41">
        <f t="shared" si="0"/>
        <v>15</v>
      </c>
      <c r="D18" s="27"/>
      <c r="E18" s="27"/>
      <c r="F18" s="27"/>
      <c r="G18" s="27"/>
      <c r="H18" s="27"/>
      <c r="I18" s="27"/>
      <c r="J18" s="38">
        <f t="shared" si="1"/>
        <v>0</v>
      </c>
      <c r="O18" s="29"/>
      <c r="R18" s="16"/>
    </row>
    <row r="19" spans="2:18" ht="21.9" customHeight="1" thickBot="1" x14ac:dyDescent="0.35">
      <c r="B19" s="25">
        <f t="shared" si="2"/>
        <v>45758</v>
      </c>
      <c r="C19" s="41">
        <f t="shared" si="0"/>
        <v>15</v>
      </c>
      <c r="D19" s="27"/>
      <c r="E19" s="27"/>
      <c r="F19" s="27"/>
      <c r="G19" s="27"/>
      <c r="H19" s="27"/>
      <c r="I19" s="27"/>
      <c r="J19" s="38">
        <f t="shared" si="1"/>
        <v>0</v>
      </c>
      <c r="L19" s="43">
        <v>16</v>
      </c>
      <c r="M19" s="133" t="s">
        <v>94</v>
      </c>
      <c r="N19" s="134"/>
      <c r="P19" s="133" t="s">
        <v>19</v>
      </c>
      <c r="Q19" s="134"/>
      <c r="R19" s="16"/>
    </row>
    <row r="20" spans="2:18" ht="21.9" customHeight="1" thickBot="1" x14ac:dyDescent="0.35">
      <c r="B20" s="25">
        <f t="shared" si="2"/>
        <v>45759</v>
      </c>
      <c r="C20" s="41">
        <f t="shared" si="0"/>
        <v>15</v>
      </c>
      <c r="D20" s="27"/>
      <c r="E20" s="27"/>
      <c r="F20" s="27"/>
      <c r="G20" s="27"/>
      <c r="H20" s="27"/>
      <c r="I20" s="27"/>
      <c r="J20" s="38">
        <f t="shared" si="1"/>
        <v>0</v>
      </c>
      <c r="L20" s="53">
        <f>SUMIFS($J$9:$J$23,$C$9:$C$23,16)</f>
        <v>0</v>
      </c>
      <c r="M20" s="126">
        <f>L20-P20</f>
        <v>0</v>
      </c>
      <c r="N20" s="127"/>
      <c r="P20" s="126">
        <f>IF(L20&gt;40,L20-40,0)</f>
        <v>0</v>
      </c>
      <c r="Q20" s="127"/>
      <c r="R20" s="16"/>
    </row>
    <row r="21" spans="2:18" ht="21.9" customHeight="1" x14ac:dyDescent="0.3">
      <c r="B21" s="25">
        <f t="shared" si="2"/>
        <v>45760</v>
      </c>
      <c r="C21" s="41">
        <f t="shared" si="0"/>
        <v>16</v>
      </c>
      <c r="D21" s="27"/>
      <c r="E21" s="27"/>
      <c r="F21" s="27"/>
      <c r="G21" s="27"/>
      <c r="H21" s="27"/>
      <c r="I21" s="27"/>
      <c r="J21" s="38">
        <f t="shared" si="1"/>
        <v>0</v>
      </c>
      <c r="R21" s="16"/>
    </row>
    <row r="22" spans="2:18" ht="21.9" customHeight="1" x14ac:dyDescent="0.3">
      <c r="B22" s="25">
        <f t="shared" si="2"/>
        <v>45761</v>
      </c>
      <c r="C22" s="41">
        <f t="shared" si="0"/>
        <v>16</v>
      </c>
      <c r="D22" s="27"/>
      <c r="E22" s="27"/>
      <c r="F22" s="27"/>
      <c r="G22" s="27"/>
      <c r="H22" s="27"/>
      <c r="I22" s="27"/>
      <c r="J22" s="38">
        <f t="shared" si="1"/>
        <v>0</v>
      </c>
      <c r="R22" s="16"/>
    </row>
    <row r="23" spans="2:18" ht="21.9" customHeight="1" x14ac:dyDescent="0.3">
      <c r="B23" s="30">
        <f t="shared" si="2"/>
        <v>45762</v>
      </c>
      <c r="C23" s="31">
        <f>WEEKNUM(B23)</f>
        <v>16</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83</v>
      </c>
      <c r="N24" s="50">
        <f>SUM(M12,M16,M20)</f>
        <v>0</v>
      </c>
      <c r="O24" s="52"/>
      <c r="P24" s="49" t="s">
        <v>33</v>
      </c>
      <c r="Q24" s="50">
        <f>SUM(P12,P16,P20)</f>
        <v>0</v>
      </c>
      <c r="R24" s="35"/>
    </row>
    <row r="25" spans="2:18" ht="69.900000000000006" customHeight="1" x14ac:dyDescent="0.3">
      <c r="B25" s="143"/>
      <c r="C25" s="143"/>
      <c r="D25" s="143"/>
      <c r="E25" s="143"/>
      <c r="F25" s="143"/>
      <c r="G25" s="143"/>
      <c r="H25" s="143"/>
      <c r="I25" s="14"/>
      <c r="J25" s="115"/>
      <c r="K25" s="115"/>
      <c r="L25" s="115"/>
      <c r="M25" s="115"/>
      <c r="N25" s="115"/>
      <c r="O25" s="115"/>
      <c r="P25" s="115"/>
      <c r="Q25" s="115"/>
      <c r="R25" s="115"/>
    </row>
    <row r="26" spans="2:18" ht="15" customHeight="1" x14ac:dyDescent="0.3">
      <c r="B26" s="141" t="s">
        <v>124</v>
      </c>
      <c r="C26" s="141"/>
      <c r="D26" s="141"/>
      <c r="E26" s="141"/>
      <c r="F26" s="66"/>
      <c r="G26" s="66"/>
      <c r="H26" s="13" t="s">
        <v>0</v>
      </c>
      <c r="J26" s="139" t="s">
        <v>125</v>
      </c>
      <c r="K26" s="139"/>
      <c r="L26" s="139"/>
      <c r="M26" s="139"/>
      <c r="N26" s="139"/>
      <c r="Q26" s="13" t="s">
        <v>0</v>
      </c>
    </row>
    <row r="27" spans="2:18" x14ac:dyDescent="0.3">
      <c r="B27" s="142"/>
      <c r="C27" s="142"/>
      <c r="D27" s="142"/>
      <c r="E27" s="142"/>
      <c r="F27" s="66"/>
      <c r="G27" s="66"/>
      <c r="J27" s="140"/>
      <c r="K27" s="140"/>
      <c r="L27" s="140"/>
      <c r="M27" s="140"/>
      <c r="N27" s="140"/>
    </row>
    <row r="28" spans="2:18" x14ac:dyDescent="0.3">
      <c r="B28" s="4"/>
    </row>
    <row r="29" spans="2:18" x14ac:dyDescent="0.3">
      <c r="B29" s="4"/>
    </row>
    <row r="30" spans="2:18" ht="15" customHeight="1" x14ac:dyDescent="0.3">
      <c r="B30" s="118" t="s">
        <v>157</v>
      </c>
      <c r="C30" s="118"/>
      <c r="D30" s="118"/>
      <c r="E30" s="118"/>
      <c r="F30" s="118"/>
      <c r="G30" s="118"/>
      <c r="H30" s="118"/>
      <c r="J30" s="114"/>
      <c r="K30" s="114"/>
      <c r="L30" s="114"/>
      <c r="M30" s="114"/>
      <c r="N30" s="114"/>
      <c r="O30" s="114"/>
      <c r="P30" s="114"/>
      <c r="Q30" s="114"/>
      <c r="R30" s="114"/>
    </row>
    <row r="31" spans="2:18" x14ac:dyDescent="0.3">
      <c r="B31" s="118"/>
      <c r="C31" s="118"/>
      <c r="D31" s="118"/>
      <c r="E31" s="118"/>
      <c r="F31" s="118"/>
      <c r="G31" s="118"/>
      <c r="H31" s="118"/>
      <c r="J31" s="115"/>
      <c r="K31" s="115"/>
      <c r="L31" s="115"/>
      <c r="M31" s="115"/>
      <c r="N31" s="115"/>
      <c r="O31" s="115"/>
      <c r="P31" s="115"/>
      <c r="Q31" s="115"/>
      <c r="R31" s="115"/>
    </row>
    <row r="32" spans="2:18" x14ac:dyDescent="0.3">
      <c r="B32" s="118"/>
      <c r="C32" s="118"/>
      <c r="D32" s="118"/>
      <c r="E32" s="118"/>
      <c r="F32" s="118"/>
      <c r="G32" s="118"/>
      <c r="H32" s="118"/>
      <c r="J32" s="116" t="s">
        <v>158</v>
      </c>
      <c r="K32" s="117"/>
      <c r="L32" s="117"/>
      <c r="M32" s="117"/>
      <c r="N32" s="117"/>
    </row>
  </sheetData>
  <sheetProtection algorithmName="SHA-512" hashValue="2jB36i7pxKu+qUVcuLQQ+O/cjwk8ipy6q9kkanhv3wrUME6O0Q7zFskf7V4XshSKwWwTWltPWqRzp7jD93JNPQ==" saltValue="zQpnb9AtkOkXrHGEa7/7Cw==" spinCount="100000" sheet="1" selectLockedCells="1"/>
  <mergeCells count="31">
    <mergeCell ref="P19:Q19"/>
    <mergeCell ref="P20:Q20"/>
    <mergeCell ref="B2:R2"/>
    <mergeCell ref="B7:R7"/>
    <mergeCell ref="K8:R8"/>
    <mergeCell ref="P11:Q11"/>
    <mergeCell ref="C3:H3"/>
    <mergeCell ref="J3:K3"/>
    <mergeCell ref="J4:K4"/>
    <mergeCell ref="D5:H5"/>
    <mergeCell ref="M3:N3"/>
    <mergeCell ref="M4:N4"/>
    <mergeCell ref="M5:N5"/>
    <mergeCell ref="B5:C5"/>
    <mergeCell ref="M11:N11"/>
    <mergeCell ref="J30:R31"/>
    <mergeCell ref="J32:N32"/>
    <mergeCell ref="B30:H32"/>
    <mergeCell ref="M12:N12"/>
    <mergeCell ref="M15:N15"/>
    <mergeCell ref="M16:N16"/>
    <mergeCell ref="M19:N19"/>
    <mergeCell ref="B24:L24"/>
    <mergeCell ref="B25:H25"/>
    <mergeCell ref="J25:R25"/>
    <mergeCell ref="B26:E27"/>
    <mergeCell ref="J26:N27"/>
    <mergeCell ref="M20:N20"/>
    <mergeCell ref="P12:Q12"/>
    <mergeCell ref="P15:Q15"/>
    <mergeCell ref="P16:Q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700-000000000000}">
      <formula1>Valid_Time_Increments</formula1>
    </dataValidation>
  </dataValidations>
  <pageMargins left="0.7" right="0.7" top="0.75" bottom="0.75" header="0.3" footer="0.3"/>
  <pageSetup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W33"/>
  <sheetViews>
    <sheetView workbookViewId="0">
      <selection activeCell="D9" sqref="D9"/>
    </sheetView>
  </sheetViews>
  <sheetFormatPr defaultColWidth="9.109375" defaultRowHeight="15.6" x14ac:dyDescent="0.3"/>
  <cols>
    <col min="1" max="1" width="2.88671875" style="4" customWidth="1"/>
    <col min="2" max="2" width="12" style="3" bestFit="1" customWidth="1"/>
    <col min="3" max="9" width="13.6640625" style="4" customWidth="1"/>
    <col min="10" max="10" width="22.109375" style="4" bestFit="1" customWidth="1"/>
    <col min="11" max="11" width="3.44140625" style="4" customWidth="1"/>
    <col min="12" max="12" width="7.33203125" style="4" customWidth="1"/>
    <col min="13" max="13" width="19" style="4" customWidth="1"/>
    <col min="14" max="14" width="11"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1" t="s">
        <v>150</v>
      </c>
      <c r="C2" s="92"/>
      <c r="D2" s="92"/>
      <c r="E2" s="92"/>
      <c r="F2" s="92"/>
      <c r="G2" s="92"/>
      <c r="H2" s="92"/>
      <c r="I2" s="92"/>
      <c r="J2" s="92"/>
      <c r="K2" s="92"/>
      <c r="L2" s="92"/>
      <c r="M2" s="92"/>
      <c r="N2" s="92"/>
      <c r="O2" s="92"/>
      <c r="P2" s="92"/>
      <c r="Q2" s="92"/>
      <c r="R2" s="93"/>
    </row>
    <row r="3" spans="2:23" ht="21.9" customHeight="1" thickBot="1" x14ac:dyDescent="0.35">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20.25" customHeight="1" thickBot="1" x14ac:dyDescent="0.35">
      <c r="B4" s="10"/>
      <c r="C4" s="11"/>
      <c r="D4" s="12"/>
      <c r="E4" s="12"/>
      <c r="F4" s="12"/>
      <c r="G4" s="12"/>
      <c r="H4" s="12"/>
      <c r="I4" s="13"/>
      <c r="J4" s="119"/>
      <c r="K4" s="119"/>
      <c r="L4" s="23"/>
      <c r="M4" s="137"/>
      <c r="N4" s="137"/>
      <c r="O4" s="14"/>
      <c r="P4" s="15" t="s">
        <v>24</v>
      </c>
      <c r="Q4" s="69" t="s">
        <v>29</v>
      </c>
      <c r="R4" s="16"/>
    </row>
    <row r="5" spans="2:23" ht="21.9" customHeight="1" thickBot="1" x14ac:dyDescent="0.35">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45777</v>
      </c>
      <c r="R5" s="16"/>
      <c r="T5" s="15" t="s">
        <v>26</v>
      </c>
      <c r="U5" s="68">
        <v>45777</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28"/>
      <c r="C7" s="129"/>
      <c r="D7" s="129"/>
      <c r="E7" s="129"/>
      <c r="F7" s="129"/>
      <c r="G7" s="129"/>
      <c r="H7" s="129"/>
      <c r="I7" s="129"/>
      <c r="J7" s="129"/>
      <c r="K7" s="129"/>
      <c r="L7" s="129"/>
      <c r="M7" s="129"/>
      <c r="N7" s="129"/>
      <c r="O7" s="129"/>
      <c r="P7" s="129"/>
      <c r="Q7" s="129"/>
      <c r="R7" s="130"/>
    </row>
    <row r="8" spans="2:23" ht="16.2" thickBot="1" x14ac:dyDescent="0.35">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 customHeight="1" x14ac:dyDescent="0.3">
      <c r="B9" s="25">
        <f>April!B23+1</f>
        <v>45763</v>
      </c>
      <c r="C9" s="26">
        <f t="shared" ref="C9:C23" si="0">WEEKNUM(B9)</f>
        <v>16</v>
      </c>
      <c r="D9" s="27"/>
      <c r="E9" s="27"/>
      <c r="F9" s="27"/>
      <c r="G9" s="27"/>
      <c r="H9" s="27"/>
      <c r="I9" s="27"/>
      <c r="J9" s="28">
        <f>IF((OR(E9="",D9="")),0,((E9-D9+IF((E9&lt; D9),1,0))*24) ) + IF((OR(G9="",F9="")),0,((G9-F9+IF((G9&lt; F9),1,0))*24) ) +  IF((OR(I9="",H9="")),0,((I9-H9+IF((I9&lt; H9),1,0))*24) )</f>
        <v>0</v>
      </c>
      <c r="O9" s="29"/>
      <c r="R9" s="16"/>
    </row>
    <row r="10" spans="2:23" ht="21.9" customHeight="1" x14ac:dyDescent="0.3">
      <c r="B10" s="25">
        <f>(B9)+1</f>
        <v>45764</v>
      </c>
      <c r="C10" s="26">
        <f t="shared" si="0"/>
        <v>16</v>
      </c>
      <c r="D10" s="27"/>
      <c r="E10" s="27"/>
      <c r="F10" s="27"/>
      <c r="G10" s="27"/>
      <c r="H10" s="27"/>
      <c r="I10" s="27"/>
      <c r="J10" s="28">
        <f t="shared" ref="J10:J23" si="1">IF((OR(E10="",D10="")),0,((E10-D10+IF((E10&lt; D10),1,0))*24) ) + IF((OR(G10="",F10="")),0,((G10-F10+IF((G10&lt; F10),1,0))*24) ) +  IF((OR(I10="",H10="")),0,((I10-H10+IF((I10&lt; H10),1,0))*24) )</f>
        <v>0</v>
      </c>
      <c r="O10" s="29"/>
      <c r="R10" s="16"/>
    </row>
    <row r="11" spans="2:23" ht="21.9" customHeight="1" thickBot="1" x14ac:dyDescent="0.35">
      <c r="B11" s="25">
        <f>(B10)+1</f>
        <v>45765</v>
      </c>
      <c r="C11" s="26">
        <f t="shared" si="0"/>
        <v>16</v>
      </c>
      <c r="D11" s="27"/>
      <c r="E11" s="27"/>
      <c r="F11" s="27"/>
      <c r="G11" s="27"/>
      <c r="H11" s="27"/>
      <c r="I11" s="27"/>
      <c r="J11" s="28">
        <f t="shared" si="1"/>
        <v>0</v>
      </c>
      <c r="R11" s="16"/>
    </row>
    <row r="12" spans="2:23" ht="21.9" customHeight="1" thickBot="1" x14ac:dyDescent="0.35">
      <c r="B12" s="25">
        <f t="shared" ref="B12:B23" si="2">(B11)+1</f>
        <v>45766</v>
      </c>
      <c r="C12" s="26">
        <f t="shared" si="0"/>
        <v>16</v>
      </c>
      <c r="D12" s="27"/>
      <c r="E12" s="27"/>
      <c r="F12" s="27"/>
      <c r="G12" s="27"/>
      <c r="H12" s="27"/>
      <c r="I12" s="27"/>
      <c r="J12" s="28">
        <f t="shared" si="1"/>
        <v>0</v>
      </c>
      <c r="L12" s="43">
        <v>16</v>
      </c>
      <c r="M12" s="124" t="s">
        <v>94</v>
      </c>
      <c r="N12" s="125"/>
      <c r="P12" s="124" t="s">
        <v>19</v>
      </c>
      <c r="Q12" s="125"/>
      <c r="R12" s="16"/>
    </row>
    <row r="13" spans="2:23" ht="21.9" customHeight="1" thickBot="1" x14ac:dyDescent="0.35">
      <c r="B13" s="25">
        <f t="shared" si="2"/>
        <v>45767</v>
      </c>
      <c r="C13" s="26">
        <f t="shared" si="0"/>
        <v>17</v>
      </c>
      <c r="D13" s="27"/>
      <c r="E13" s="27"/>
      <c r="F13" s="27"/>
      <c r="G13" s="27"/>
      <c r="H13" s="27"/>
      <c r="I13" s="27"/>
      <c r="J13" s="28">
        <f t="shared" si="1"/>
        <v>0</v>
      </c>
      <c r="L13" s="53">
        <f>SUMIFS($J$9:$J$24,$C$9:$C$24,16)</f>
        <v>0</v>
      </c>
      <c r="M13" s="126">
        <f>L13-P13</f>
        <v>0</v>
      </c>
      <c r="N13" s="127"/>
      <c r="P13" s="126">
        <f>IF(April!L20+L13&gt;40, L13+April!L20-40-April!P20:Q20,0)</f>
        <v>0</v>
      </c>
      <c r="Q13" s="127"/>
      <c r="R13" s="16"/>
    </row>
    <row r="14" spans="2:23" ht="21.9" customHeight="1" x14ac:dyDescent="0.3">
      <c r="B14" s="25">
        <f t="shared" si="2"/>
        <v>45768</v>
      </c>
      <c r="C14" s="26">
        <f t="shared" si="0"/>
        <v>17</v>
      </c>
      <c r="D14" s="27"/>
      <c r="E14" s="27"/>
      <c r="F14" s="27"/>
      <c r="G14" s="27"/>
      <c r="H14" s="27"/>
      <c r="I14" s="27"/>
      <c r="J14" s="28">
        <f t="shared" si="1"/>
        <v>0</v>
      </c>
      <c r="R14" s="16"/>
    </row>
    <row r="15" spans="2:23" ht="21.9" customHeight="1" thickBot="1" x14ac:dyDescent="0.35">
      <c r="B15" s="25">
        <f t="shared" si="2"/>
        <v>45769</v>
      </c>
      <c r="C15" s="26">
        <f t="shared" si="0"/>
        <v>17</v>
      </c>
      <c r="D15" s="27"/>
      <c r="E15" s="27"/>
      <c r="F15" s="27"/>
      <c r="G15" s="27"/>
      <c r="H15" s="27"/>
      <c r="I15" s="27"/>
      <c r="J15" s="28">
        <f t="shared" si="1"/>
        <v>0</v>
      </c>
      <c r="R15" s="16"/>
    </row>
    <row r="16" spans="2:23" ht="21.9" customHeight="1" thickBot="1" x14ac:dyDescent="0.35">
      <c r="B16" s="25">
        <f t="shared" si="2"/>
        <v>45770</v>
      </c>
      <c r="C16" s="26">
        <f t="shared" si="0"/>
        <v>17</v>
      </c>
      <c r="D16" s="27"/>
      <c r="E16" s="27"/>
      <c r="F16" s="27"/>
      <c r="G16" s="27"/>
      <c r="H16" s="27"/>
      <c r="I16" s="27"/>
      <c r="J16" s="28">
        <f t="shared" si="1"/>
        <v>0</v>
      </c>
      <c r="L16" s="43">
        <v>17</v>
      </c>
      <c r="M16" s="124" t="s">
        <v>95</v>
      </c>
      <c r="N16" s="125"/>
      <c r="O16" s="29"/>
      <c r="P16" s="124" t="s">
        <v>20</v>
      </c>
      <c r="Q16" s="125"/>
      <c r="R16" s="16"/>
    </row>
    <row r="17" spans="2:18" ht="21.9" customHeight="1" thickBot="1" x14ac:dyDescent="0.35">
      <c r="B17" s="25">
        <f t="shared" si="2"/>
        <v>45771</v>
      </c>
      <c r="C17" s="26">
        <f t="shared" si="0"/>
        <v>17</v>
      </c>
      <c r="D17" s="27"/>
      <c r="E17" s="27"/>
      <c r="F17" s="27"/>
      <c r="G17" s="27"/>
      <c r="H17" s="27"/>
      <c r="I17" s="27"/>
      <c r="J17" s="28">
        <f t="shared" si="1"/>
        <v>0</v>
      </c>
      <c r="L17" s="53">
        <f>SUMIFS($J$8:$J$24,$C$8:$C$24,17)</f>
        <v>0</v>
      </c>
      <c r="M17" s="126">
        <f>L17-P17</f>
        <v>0</v>
      </c>
      <c r="N17" s="127"/>
      <c r="O17" s="29"/>
      <c r="P17" s="126">
        <f>IF(L17&gt;40,L17-40,0)</f>
        <v>0</v>
      </c>
      <c r="Q17" s="127"/>
      <c r="R17" s="16"/>
    </row>
    <row r="18" spans="2:18" ht="21.9" customHeight="1" x14ac:dyDescent="0.3">
      <c r="B18" s="25">
        <f t="shared" si="2"/>
        <v>45772</v>
      </c>
      <c r="C18" s="26">
        <f t="shared" si="0"/>
        <v>17</v>
      </c>
      <c r="D18" s="27"/>
      <c r="E18" s="27"/>
      <c r="F18" s="27"/>
      <c r="G18" s="27"/>
      <c r="H18" s="27"/>
      <c r="I18" s="27"/>
      <c r="J18" s="28">
        <f t="shared" si="1"/>
        <v>0</v>
      </c>
      <c r="R18" s="16"/>
    </row>
    <row r="19" spans="2:18" ht="21.9" customHeight="1" thickBot="1" x14ac:dyDescent="0.35">
      <c r="B19" s="25">
        <f t="shared" si="2"/>
        <v>45773</v>
      </c>
      <c r="C19" s="26">
        <f t="shared" si="0"/>
        <v>17</v>
      </c>
      <c r="D19" s="27"/>
      <c r="E19" s="27"/>
      <c r="F19" s="27"/>
      <c r="G19" s="27"/>
      <c r="H19" s="27"/>
      <c r="I19" s="27"/>
      <c r="J19" s="28">
        <f t="shared" si="1"/>
        <v>0</v>
      </c>
      <c r="R19" s="16"/>
    </row>
    <row r="20" spans="2:18" ht="21.9" customHeight="1" thickBot="1" x14ac:dyDescent="0.35">
      <c r="B20" s="25">
        <f t="shared" si="2"/>
        <v>45774</v>
      </c>
      <c r="C20" s="26">
        <f t="shared" si="0"/>
        <v>18</v>
      </c>
      <c r="D20" s="27"/>
      <c r="E20" s="27"/>
      <c r="F20" s="27"/>
      <c r="G20" s="27"/>
      <c r="H20" s="27"/>
      <c r="I20" s="27"/>
      <c r="J20" s="28">
        <f t="shared" si="1"/>
        <v>0</v>
      </c>
      <c r="L20" s="43">
        <v>18</v>
      </c>
      <c r="M20" s="133" t="s">
        <v>96</v>
      </c>
      <c r="N20" s="134"/>
      <c r="O20" s="29"/>
      <c r="P20" s="133" t="s">
        <v>42</v>
      </c>
      <c r="Q20" s="134"/>
      <c r="R20" s="16"/>
    </row>
    <row r="21" spans="2:18" ht="21.9" customHeight="1" thickBot="1" x14ac:dyDescent="0.35">
      <c r="B21" s="25">
        <f t="shared" si="2"/>
        <v>45775</v>
      </c>
      <c r="C21" s="26">
        <f t="shared" si="0"/>
        <v>18</v>
      </c>
      <c r="D21" s="27"/>
      <c r="E21" s="27"/>
      <c r="F21" s="27"/>
      <c r="G21" s="27"/>
      <c r="H21" s="27"/>
      <c r="I21" s="27"/>
      <c r="J21" s="28">
        <f t="shared" si="1"/>
        <v>0</v>
      </c>
      <c r="L21" s="53">
        <f>SUMIFS($J$8:$J$24,$C$8:$C$24,18)</f>
        <v>0</v>
      </c>
      <c r="M21" s="126">
        <f>L21-P21</f>
        <v>0</v>
      </c>
      <c r="N21" s="127"/>
      <c r="O21" s="29"/>
      <c r="P21" s="126">
        <f>IF(L21&gt;40,L21-40,0)</f>
        <v>0</v>
      </c>
      <c r="Q21" s="127"/>
      <c r="R21" s="16"/>
    </row>
    <row r="22" spans="2:18" ht="21.9" customHeight="1" x14ac:dyDescent="0.3">
      <c r="B22" s="25">
        <f t="shared" si="2"/>
        <v>45776</v>
      </c>
      <c r="C22" s="26">
        <f t="shared" si="0"/>
        <v>18</v>
      </c>
      <c r="D22" s="27"/>
      <c r="E22" s="27"/>
      <c r="F22" s="27"/>
      <c r="G22" s="27"/>
      <c r="H22" s="27"/>
      <c r="I22" s="27"/>
      <c r="J22" s="28">
        <f t="shared" si="1"/>
        <v>0</v>
      </c>
      <c r="R22" s="16"/>
    </row>
    <row r="23" spans="2:18" ht="21.9" customHeight="1" x14ac:dyDescent="0.3">
      <c r="B23" s="25">
        <f t="shared" si="2"/>
        <v>45777</v>
      </c>
      <c r="C23" s="26">
        <f t="shared" si="0"/>
        <v>18</v>
      </c>
      <c r="D23" s="27"/>
      <c r="E23" s="27"/>
      <c r="F23" s="27"/>
      <c r="G23" s="27"/>
      <c r="H23" s="27"/>
      <c r="I23" s="27"/>
      <c r="J23" s="28">
        <f t="shared" si="1"/>
        <v>0</v>
      </c>
      <c r="R23" s="16"/>
    </row>
    <row r="24" spans="2:18" ht="21.9" customHeight="1" x14ac:dyDescent="0.3">
      <c r="B24" s="30"/>
      <c r="C24" s="31"/>
      <c r="D24" s="27"/>
      <c r="E24" s="27"/>
      <c r="F24" s="44"/>
      <c r="G24" s="44"/>
      <c r="H24" s="45"/>
      <c r="I24" s="45"/>
      <c r="J24" s="32"/>
      <c r="R24" s="16"/>
    </row>
    <row r="25" spans="2:18" ht="30" customHeight="1" thickBot="1" x14ac:dyDescent="0.35">
      <c r="B25" s="146"/>
      <c r="C25" s="147"/>
      <c r="D25" s="147"/>
      <c r="E25" s="147"/>
      <c r="F25" s="147"/>
      <c r="G25" s="147"/>
      <c r="H25" s="147"/>
      <c r="I25" s="147"/>
      <c r="J25" s="147"/>
      <c r="K25" s="147"/>
      <c r="L25" s="148"/>
      <c r="M25" s="51" t="s">
        <v>83</v>
      </c>
      <c r="N25" s="50">
        <f>SUM(M13,M17,M21)</f>
        <v>0</v>
      </c>
      <c r="O25" s="52"/>
      <c r="P25" s="49" t="s">
        <v>33</v>
      </c>
      <c r="Q25" s="50">
        <f>SUM(P13,P17,P21)</f>
        <v>0</v>
      </c>
      <c r="R25" s="35"/>
    </row>
    <row r="26" spans="2:18" ht="69.900000000000006" customHeight="1" x14ac:dyDescent="0.3">
      <c r="B26" s="143"/>
      <c r="C26" s="143"/>
      <c r="D26" s="143"/>
      <c r="E26" s="143"/>
      <c r="F26" s="143"/>
      <c r="G26" s="143"/>
      <c r="H26" s="143"/>
      <c r="I26" s="14"/>
      <c r="J26" s="115"/>
      <c r="K26" s="115"/>
      <c r="L26" s="115"/>
      <c r="M26" s="115"/>
      <c r="N26" s="115"/>
      <c r="O26" s="115"/>
      <c r="P26" s="115"/>
      <c r="Q26" s="115"/>
      <c r="R26" s="115"/>
    </row>
    <row r="27" spans="2:18" ht="15" customHeight="1" x14ac:dyDescent="0.3">
      <c r="B27" s="141" t="s">
        <v>124</v>
      </c>
      <c r="C27" s="141"/>
      <c r="D27" s="141"/>
      <c r="E27" s="141"/>
      <c r="F27" s="66"/>
      <c r="G27" s="66"/>
      <c r="H27" s="13" t="s">
        <v>0</v>
      </c>
      <c r="J27" s="139" t="s">
        <v>125</v>
      </c>
      <c r="K27" s="139"/>
      <c r="L27" s="139"/>
      <c r="M27" s="139"/>
      <c r="N27" s="139"/>
      <c r="Q27" s="13" t="s">
        <v>0</v>
      </c>
    </row>
    <row r="28" spans="2:18" x14ac:dyDescent="0.3">
      <c r="B28" s="142"/>
      <c r="C28" s="142"/>
      <c r="D28" s="142"/>
      <c r="E28" s="142"/>
      <c r="F28" s="66"/>
      <c r="G28" s="66"/>
      <c r="J28" s="140"/>
      <c r="K28" s="140"/>
      <c r="L28" s="140"/>
      <c r="M28" s="140"/>
      <c r="N28" s="140"/>
    </row>
    <row r="29" spans="2:18" x14ac:dyDescent="0.3">
      <c r="B29" s="4"/>
    </row>
    <row r="30" spans="2:18" x14ac:dyDescent="0.3">
      <c r="B30" s="118" t="s">
        <v>157</v>
      </c>
      <c r="C30" s="118"/>
      <c r="D30" s="118"/>
      <c r="E30" s="118"/>
      <c r="F30" s="118"/>
      <c r="G30" s="118"/>
      <c r="H30" s="118"/>
    </row>
    <row r="31" spans="2:18" ht="15" customHeight="1" x14ac:dyDescent="0.3">
      <c r="B31" s="118"/>
      <c r="C31" s="118"/>
      <c r="D31" s="118"/>
      <c r="E31" s="118"/>
      <c r="F31" s="118"/>
      <c r="G31" s="118"/>
      <c r="H31" s="118"/>
      <c r="J31" s="114"/>
      <c r="K31" s="114"/>
      <c r="L31" s="114"/>
      <c r="M31" s="114"/>
      <c r="N31" s="114"/>
      <c r="O31" s="114"/>
      <c r="P31" s="114"/>
      <c r="Q31" s="114"/>
      <c r="R31" s="114"/>
    </row>
    <row r="32" spans="2:18" x14ac:dyDescent="0.3">
      <c r="B32" s="118"/>
      <c r="C32" s="118"/>
      <c r="D32" s="118"/>
      <c r="E32" s="118"/>
      <c r="F32" s="118"/>
      <c r="G32" s="118"/>
      <c r="H32" s="118"/>
      <c r="J32" s="115"/>
      <c r="K32" s="115"/>
      <c r="L32" s="115"/>
      <c r="M32" s="115"/>
      <c r="N32" s="115"/>
      <c r="O32" s="115"/>
      <c r="P32" s="115"/>
      <c r="Q32" s="115"/>
      <c r="R32" s="115"/>
    </row>
    <row r="33" spans="10:14" x14ac:dyDescent="0.3">
      <c r="J33" s="116" t="s">
        <v>158</v>
      </c>
      <c r="K33" s="117"/>
      <c r="L33" s="117"/>
      <c r="M33" s="117"/>
      <c r="N33" s="117"/>
    </row>
  </sheetData>
  <sheetProtection algorithmName="SHA-512" hashValue="QRkX12cIIgrv+lhrOxnr40844i3m7TsVc+kDmum2nUmkHUOXmrJCOY8MhC79KHfv108Z9RX8J4YB7YdsT4/5Kg==" saltValue="s9LO3ntlWj835rMVp5lCNg==" spinCount="100000" sheet="1" selectLockedCells="1"/>
  <mergeCells count="31">
    <mergeCell ref="B2:R2"/>
    <mergeCell ref="C3:H3"/>
    <mergeCell ref="J3:K3"/>
    <mergeCell ref="M3:N3"/>
    <mergeCell ref="J4:K4"/>
    <mergeCell ref="M4:N4"/>
    <mergeCell ref="K8:R8"/>
    <mergeCell ref="B5:C5"/>
    <mergeCell ref="D5:H5"/>
    <mergeCell ref="M5:N5"/>
    <mergeCell ref="B7:R7"/>
    <mergeCell ref="M12:N12"/>
    <mergeCell ref="P12:Q12"/>
    <mergeCell ref="M13:N13"/>
    <mergeCell ref="P13:Q13"/>
    <mergeCell ref="M16:N16"/>
    <mergeCell ref="P16:Q16"/>
    <mergeCell ref="M17:N17"/>
    <mergeCell ref="P17:Q17"/>
    <mergeCell ref="M20:N20"/>
    <mergeCell ref="P20:Q20"/>
    <mergeCell ref="M21:N21"/>
    <mergeCell ref="P21:Q21"/>
    <mergeCell ref="J33:N33"/>
    <mergeCell ref="B30:H32"/>
    <mergeCell ref="B25:L25"/>
    <mergeCell ref="B26:H26"/>
    <mergeCell ref="J26:R26"/>
    <mergeCell ref="B27:E28"/>
    <mergeCell ref="J27:N28"/>
    <mergeCell ref="J31:R32"/>
  </mergeCells>
  <dataValidations count="2">
    <dataValidation type="list" allowBlank="1" showErrorMessage="1" errorTitle="Invalid Time Increment" error="Please select a valid time increment in the 15 minute interval that is closest to the actual time in or time out." sqref="F24:I24" xr:uid="{00000000-0002-0000-08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E24 D9:I23" xr:uid="{00000000-0002-0000-0800-000001000000}">
      <formula1>Valid_Time_Increments</formula1>
    </dataValidation>
  </dataValidations>
  <pageMargins left="0.7" right="0.7"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vt:i4>
      </vt:variant>
    </vt:vector>
  </HeadingPairs>
  <TitlesOfParts>
    <vt:vector size="30" baseType="lpstr">
      <vt:lpstr>Employee Info</vt:lpstr>
      <vt:lpstr>January</vt:lpstr>
      <vt:lpstr>January - 2</vt:lpstr>
      <vt:lpstr>February</vt:lpstr>
      <vt:lpstr>February - 2</vt:lpstr>
      <vt:lpstr>March</vt:lpstr>
      <vt:lpstr>March - 2</vt:lpstr>
      <vt:lpstr>April</vt:lpstr>
      <vt:lpstr>April - 2</vt:lpstr>
      <vt:lpstr>May</vt:lpstr>
      <vt:lpstr>May - 2</vt:lpstr>
      <vt:lpstr>June</vt:lpstr>
      <vt:lpstr>June - 2</vt:lpstr>
      <vt:lpstr>July</vt:lpstr>
      <vt:lpstr>July - 2</vt:lpstr>
      <vt:lpstr>August</vt:lpstr>
      <vt:lpstr>August - 2</vt:lpstr>
      <vt:lpstr>September</vt:lpstr>
      <vt:lpstr>September - 2</vt:lpstr>
      <vt:lpstr>October</vt:lpstr>
      <vt:lpstr>October - 2</vt:lpstr>
      <vt:lpstr>November</vt:lpstr>
      <vt:lpstr>November - 2</vt:lpstr>
      <vt:lpstr>December</vt:lpstr>
      <vt:lpstr>December - 2</vt:lpstr>
      <vt:lpstr>List Values</vt:lpstr>
      <vt:lpstr>Empl_Types</vt:lpstr>
      <vt:lpstr>April!Print_Area</vt:lpstr>
      <vt:lpstr>'April - 2'!Print_Area</vt:lpstr>
      <vt:lpstr>Valid_Time_Increments</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Sherman, Brittany - sherm2bm</cp:lastModifiedBy>
  <cp:lastPrinted>2023-11-29T20:59:55Z</cp:lastPrinted>
  <dcterms:created xsi:type="dcterms:W3CDTF">2015-03-19T17:34:25Z</dcterms:created>
  <dcterms:modified xsi:type="dcterms:W3CDTF">2025-01-06T13:10:48Z</dcterms:modified>
</cp:coreProperties>
</file>