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0"/>
  <workbookPr showInkAnnotation="0"/>
  <mc:AlternateContent xmlns:mc="http://schemas.openxmlformats.org/markup-compatibility/2006">
    <mc:Choice Requires="x15">
      <x15ac:absPath xmlns:x15ac="http://schemas.microsoft.com/office/spreadsheetml/2010/11/ac" url="/Volumes/data1/AA/OIP/OIP-Shares/IFIN/Boris Escalona/WIN2023/Template/"/>
    </mc:Choice>
  </mc:AlternateContent>
  <xr:revisionPtr revIDLastSave="0" documentId="8_{CEDA807E-E8F3-5547-B6F8-9D0D332607B1}" xr6:coauthVersionLast="47" xr6:coauthVersionMax="47" xr10:uidLastSave="{00000000-0000-0000-0000-000000000000}"/>
  <bookViews>
    <workbookView xWindow="-38400" yWindow="0" windowWidth="38400" windowHeight="21600" tabRatio="660" xr2:uid="{00000000-000D-0000-FFFF-FFFF00000000}"/>
  </bookViews>
  <sheets>
    <sheet name="Winter 2022 Budget Worksheet" sheetId="1" r:id="rId1"/>
    <sheet name="Employee Worksheet" sheetId="5" r:id="rId2"/>
    <sheet name="Equipment and Gratuities" sheetId="3" r:id="rId3"/>
    <sheet name="Definitions and Formulas" sheetId="8" r:id="rId4"/>
    <sheet name="Compensation Reference 2022" sheetId="11" r:id="rId5"/>
  </sheets>
  <definedNames>
    <definedName name="_xlnm.Print_Area" localSheetId="4">'Compensation Reference 2022'!$A$1:$O$48</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'Winter 2022 Budget Worksheet'!$A$2:$Q$42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6" i="1" l="1"/>
  <c r="J33" i="1"/>
  <c r="J34" i="1"/>
  <c r="J32" i="1"/>
  <c r="J21" i="1"/>
  <c r="J22" i="1"/>
  <c r="J23" i="1"/>
  <c r="J24" i="1"/>
  <c r="J25" i="1"/>
  <c r="J26" i="1"/>
  <c r="J27" i="1"/>
  <c r="J28" i="1"/>
  <c r="J20" i="1"/>
  <c r="J9" i="1"/>
  <c r="J11" i="1"/>
  <c r="J12" i="1"/>
  <c r="J13" i="1"/>
  <c r="J14" i="1"/>
  <c r="J15" i="1"/>
  <c r="J16" i="1"/>
  <c r="J8" i="1"/>
  <c r="L29" i="11" l="1"/>
  <c r="L30" i="11" s="1"/>
  <c r="L31" i="11" s="1"/>
  <c r="K29" i="11"/>
  <c r="K30" i="11" s="1"/>
  <c r="K31" i="11" s="1"/>
  <c r="J29" i="11"/>
  <c r="J30" i="11" s="1"/>
  <c r="J31" i="11" s="1"/>
  <c r="I29" i="11"/>
  <c r="I30" i="11" s="1"/>
  <c r="I31" i="11" s="1"/>
  <c r="H29" i="11"/>
  <c r="H30" i="11" s="1"/>
  <c r="H31" i="11" s="1"/>
  <c r="G29" i="11"/>
  <c r="G30" i="11" s="1"/>
  <c r="G31" i="11" s="1"/>
  <c r="F29" i="11"/>
  <c r="F30" i="11" s="1"/>
  <c r="F31" i="11" s="1"/>
  <c r="E29" i="11"/>
  <c r="E30" i="11" s="1"/>
  <c r="E31" i="11" s="1"/>
  <c r="V13" i="1" l="1"/>
  <c r="V14" i="1"/>
  <c r="V15" i="1"/>
  <c r="D17" i="1" l="1"/>
  <c r="E17" i="1" s="1"/>
  <c r="M36" i="1"/>
  <c r="M34" i="1"/>
  <c r="M32" i="1"/>
  <c r="M28" i="1"/>
  <c r="M27" i="1"/>
  <c r="M25" i="1"/>
  <c r="M24" i="1"/>
  <c r="M23" i="1"/>
  <c r="M22" i="1"/>
  <c r="M21" i="1"/>
  <c r="M20" i="1"/>
  <c r="M16" i="1"/>
  <c r="M15" i="1"/>
  <c r="M14" i="1"/>
  <c r="M12" i="1"/>
  <c r="M11" i="1"/>
  <c r="M9" i="1"/>
  <c r="H3" i="1"/>
  <c r="T6" i="1"/>
  <c r="E9" i="1"/>
  <c r="J2" i="5"/>
  <c r="I2" i="1"/>
  <c r="D1" i="3" s="1"/>
  <c r="C20" i="3"/>
  <c r="L13" i="1" s="1"/>
  <c r="M13" i="1" s="1"/>
  <c r="E13" i="1"/>
  <c r="I24" i="5"/>
  <c r="L35" i="1"/>
  <c r="E14" i="1"/>
  <c r="E15" i="1"/>
  <c r="E16" i="1"/>
  <c r="T5" i="1"/>
  <c r="T4" i="1"/>
  <c r="I17" i="1"/>
  <c r="I29" i="1"/>
  <c r="I39" i="1"/>
  <c r="K39" i="1"/>
  <c r="K29" i="1"/>
  <c r="K17" i="1"/>
  <c r="I16" i="5"/>
  <c r="L10" i="1"/>
  <c r="M10" i="1" s="1"/>
  <c r="V16" i="1"/>
  <c r="D37" i="5"/>
  <c r="T21" i="1" s="1"/>
  <c r="E37" i="1"/>
  <c r="E38" i="1"/>
  <c r="E40" i="1"/>
  <c r="E39" i="1"/>
  <c r="T25" i="1"/>
  <c r="E19" i="1" l="1"/>
  <c r="E21" i="1" s="1"/>
  <c r="L38" i="1" s="1"/>
  <c r="M38" i="1" s="1"/>
  <c r="M35" i="1"/>
  <c r="K41" i="1"/>
  <c r="E2" i="5"/>
  <c r="P2" i="1"/>
  <c r="L17" i="1"/>
  <c r="J39" i="1"/>
  <c r="M33" i="1"/>
  <c r="J17" i="1"/>
  <c r="I40" i="1"/>
  <c r="J40" i="1" s="1"/>
  <c r="K42" i="1"/>
  <c r="T11" i="1"/>
  <c r="T19" i="1" s="1"/>
  <c r="U21" i="1" s="1"/>
  <c r="V21" i="1" s="1"/>
  <c r="T7" i="1"/>
  <c r="T18" i="1" s="1"/>
  <c r="U25" i="1" s="1"/>
  <c r="V25" i="1" s="1"/>
  <c r="J29" i="1"/>
  <c r="M8" i="1"/>
  <c r="M17" i="1" s="1"/>
  <c r="M40" i="1" l="1"/>
  <c r="E27" i="1"/>
  <c r="L37" i="1"/>
  <c r="L39" i="1" s="1"/>
  <c r="I41" i="1"/>
  <c r="I42" i="1" s="1"/>
  <c r="V26" i="1"/>
  <c r="L26" i="1" s="1"/>
  <c r="M26" i="1" s="1"/>
  <c r="M29" i="1" s="1"/>
  <c r="M37" i="1" l="1"/>
  <c r="J41" i="1"/>
  <c r="J42" i="1" s="1"/>
  <c r="M39" i="1"/>
  <c r="L29" i="1"/>
  <c r="L41" i="1" s="1"/>
  <c r="M41" i="1" l="1"/>
  <c r="M42" i="1" s="1"/>
  <c r="E29" i="1" s="1"/>
  <c r="E31" i="1" s="1"/>
  <c r="K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Ciccone, Jackie - cicconjb</author>
    <author>Jackie Ciccone</author>
    <author>International Programs</author>
    <author>xdts</author>
    <author>cicconjb</author>
    <author>Jacqueline Ciccone</author>
  </authors>
  <commentList>
    <comment ref="D2" authorId="0" shapeId="0" xr:uid="{00000000-0006-0000-0000-00000100000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xr:uid="{00000000-0006-0000-0000-000002000000}">
      <text>
        <r>
          <rPr>
            <sz val="12"/>
            <color indexed="81"/>
            <rFont val="Tahoma"/>
            <family val="2"/>
          </rPr>
          <t>insert estimated rate of exchange which will convert foreign currency line items into U.S. dollars</t>
        </r>
      </text>
    </comment>
    <comment ref="H2" authorId="2" shapeId="0" xr:uid="{00000000-0006-0000-0000-000003000000}">
      <text>
        <r>
          <rPr>
            <sz val="10"/>
            <color rgb="FF000000"/>
            <rFont val="Tahoma"/>
            <family val="2"/>
          </rPr>
          <t>this cell gives the number of days inclusive from program start date to program end date; use as multiplier for meals, accommodations, daily expenses</t>
        </r>
      </text>
    </comment>
    <comment ref="B3" authorId="0" shapeId="0" xr:uid="{00000000-0006-0000-0000-000004000000}">
      <text>
        <r>
          <rPr>
            <b/>
            <sz val="11"/>
            <color rgb="FF000000"/>
            <rFont val="Tahoma"/>
            <family val="2"/>
          </rPr>
          <t xml:space="preserve">Budget projections due to CGE:
</t>
        </r>
        <r>
          <rPr>
            <b/>
            <sz val="11"/>
            <color rgb="FF000000"/>
            <rFont val="Tahoma"/>
            <family val="2"/>
          </rPr>
          <t xml:space="preserve">
</t>
        </r>
        <r>
          <rPr>
            <b/>
            <sz val="11"/>
            <color rgb="FF000000"/>
            <rFont val="Tahoma"/>
            <family val="2"/>
          </rPr>
          <t xml:space="preserve">SUMMER PROGRAMS
</t>
        </r>
        <r>
          <rPr>
            <b/>
            <sz val="11"/>
            <color rgb="FF000000"/>
            <rFont val="Tahoma"/>
            <family val="2"/>
          </rPr>
          <t xml:space="preserve">
</t>
        </r>
        <r>
          <rPr>
            <b/>
            <sz val="11"/>
            <color rgb="FF000000"/>
            <rFont val="Tahoma"/>
            <family val="2"/>
          </rPr>
          <t xml:space="preserve">First draft:  September 16
</t>
        </r>
        <r>
          <rPr>
            <b/>
            <sz val="11"/>
            <color rgb="FF000000"/>
            <rFont val="Tahoma"/>
            <family val="2"/>
          </rPr>
          <t xml:space="preserve">Post-acceptance projection:  December 1
</t>
        </r>
        <r>
          <rPr>
            <b/>
            <sz val="11"/>
            <color rgb="FF000000"/>
            <rFont val="Tahoma"/>
            <family val="2"/>
          </rPr>
          <t xml:space="preserve">Final version:  March 16
</t>
        </r>
        <r>
          <rPr>
            <b/>
            <sz val="11"/>
            <color rgb="FF000000"/>
            <rFont val="Tahoma"/>
            <family val="2"/>
          </rPr>
          <t xml:space="preserve">
</t>
        </r>
        <r>
          <rPr>
            <b/>
            <sz val="11"/>
            <color rgb="FF000000"/>
            <rFont val="Tahoma"/>
            <family val="2"/>
          </rPr>
          <t xml:space="preserve">SPRING BREAK PROGRAMS
</t>
        </r>
        <r>
          <rPr>
            <b/>
            <sz val="11"/>
            <color rgb="FF000000"/>
            <rFont val="Tahoma"/>
            <family val="2"/>
          </rPr>
          <t xml:space="preserve">
</t>
        </r>
        <r>
          <rPr>
            <b/>
            <sz val="11"/>
            <color rgb="FF000000"/>
            <rFont val="Tahoma"/>
            <family val="2"/>
          </rPr>
          <t xml:space="preserve">First draft:  September 16
</t>
        </r>
        <r>
          <rPr>
            <b/>
            <sz val="11"/>
            <color rgb="FF000000"/>
            <rFont val="Tahoma"/>
            <family val="2"/>
          </rPr>
          <t xml:space="preserve">Post-acceptance projection:  November 15
</t>
        </r>
        <r>
          <rPr>
            <b/>
            <sz val="11"/>
            <color rgb="FF000000"/>
            <rFont val="Tahoma"/>
            <family val="2"/>
          </rPr>
          <t>Final version:  February 1</t>
        </r>
      </text>
    </comment>
    <comment ref="I5" authorId="1" shapeId="0" xr:uid="{00000000-0006-0000-0000-000005000000}">
      <text>
        <r>
          <rPr>
            <sz val="10"/>
            <color indexed="81"/>
            <rFont val="Tahoma"/>
            <family val="2"/>
          </rPr>
          <t>funds to be spent on-site in local currency(ies)</t>
        </r>
        <r>
          <rPr>
            <b/>
            <sz val="8"/>
            <color indexed="81"/>
            <rFont val="Tahoma"/>
            <family val="2"/>
          </rPr>
          <t xml:space="preserve">
</t>
        </r>
      </text>
    </comment>
    <comment ref="J5" authorId="1" shapeId="0" xr:uid="{00000000-0006-0000-0000-000006000000}">
      <text>
        <r>
          <rPr>
            <sz val="10"/>
            <color indexed="81"/>
            <rFont val="Tahoma"/>
            <family val="2"/>
          </rPr>
          <t>foreign currency will be converted to U.S. dollars using exchange rate on page 1</t>
        </r>
        <r>
          <rPr>
            <b/>
            <sz val="8"/>
            <color indexed="81"/>
            <rFont val="Tahoma"/>
            <family val="2"/>
          </rPr>
          <t xml:space="preserve">
</t>
        </r>
      </text>
    </comment>
    <comment ref="K5" authorId="1" shapeId="0" xr:uid="{00000000-0006-0000-0000-000007000000}">
      <text>
        <r>
          <rPr>
            <sz val="10"/>
            <color indexed="81"/>
            <rFont val="Tahoma"/>
            <family val="2"/>
          </rPr>
          <t>payments made in advance by wire and/or check from  JMU; expenditures made by credit card</t>
        </r>
        <r>
          <rPr>
            <b/>
            <sz val="8"/>
            <color indexed="81"/>
            <rFont val="Tahoma"/>
            <family val="2"/>
          </rPr>
          <t xml:space="preserve">
</t>
        </r>
      </text>
    </comment>
    <comment ref="L5" authorId="1" shapeId="0" xr:uid="{00000000-0006-0000-0000-000008000000}">
      <text>
        <r>
          <rPr>
            <sz val="10"/>
            <color indexed="81"/>
            <rFont val="Tahoma"/>
            <family val="2"/>
          </rPr>
          <t>payments made by check or reimbursements before or after program</t>
        </r>
        <r>
          <rPr>
            <b/>
            <sz val="8"/>
            <color indexed="81"/>
            <rFont val="Tahoma"/>
            <family val="2"/>
          </rPr>
          <t xml:space="preserve">
</t>
        </r>
      </text>
    </comment>
    <comment ref="M5" authorId="1" shapeId="0" xr:uid="{00000000-0006-0000-0000-000009000000}">
      <text>
        <r>
          <rPr>
            <sz val="10"/>
            <color indexed="81"/>
            <rFont val="Tahoma"/>
            <family val="2"/>
          </rPr>
          <t>will total across 4 columns</t>
        </r>
        <r>
          <rPr>
            <b/>
            <sz val="8"/>
            <color indexed="81"/>
            <rFont val="Tahoma"/>
            <family val="2"/>
          </rPr>
          <t xml:space="preserve">
</t>
        </r>
      </text>
    </comment>
    <comment ref="B6" authorId="1" shapeId="0" xr:uid="{00000000-0006-0000-0000-00000A000000}">
      <text>
        <r>
          <rPr>
            <sz val="10"/>
            <color rgb="FF000000"/>
            <rFont val="Tahoma"/>
            <family val="2"/>
          </rPr>
          <t xml:space="preserve">Program Director(s):  
</t>
        </r>
        <r>
          <rPr>
            <sz val="10"/>
            <color rgb="FF000000"/>
            <rFont val="Tahoma"/>
            <family val="2"/>
          </rPr>
          <t>person(s) responsible for teaching and program management</t>
        </r>
        <r>
          <rPr>
            <b/>
            <sz val="10"/>
            <color rgb="FF000000"/>
            <rFont val="Tahoma"/>
            <family val="2"/>
          </rPr>
          <t xml:space="preserve">
</t>
        </r>
        <r>
          <rPr>
            <i/>
            <sz val="10"/>
            <color rgb="FF000000"/>
            <rFont val="Tahoma"/>
            <family val="2"/>
          </rPr>
          <t>See Budget Supplement B for definitions</t>
        </r>
      </text>
    </comment>
    <comment ref="B7" authorId="1" shapeId="0" xr:uid="{00000000-0006-0000-0000-00000B000000}">
      <text>
        <r>
          <rPr>
            <sz val="10"/>
            <color rgb="FF000000"/>
            <rFont val="Tahoma"/>
            <family val="2"/>
          </rPr>
          <t xml:space="preserve">official program title
</t>
        </r>
      </text>
    </comment>
    <comment ref="I7" authorId="0" shapeId="0" xr:uid="{00000000-0006-0000-0000-00000C000000}">
      <text>
        <r>
          <rPr>
            <b/>
            <sz val="11"/>
            <color indexed="81"/>
            <rFont val="Tahoma"/>
            <family val="2"/>
          </rPr>
          <t xml:space="preserve">Please use formulas for per-person costs using cell D17 as the multiplier.  Refer to the 'Definitions and Formulas' tab for examples.
</t>
        </r>
      </text>
    </comment>
    <comment ref="J7" authorId="0" shapeId="0" xr:uid="{00000000-0006-0000-0000-00000D000000}">
      <text>
        <r>
          <rPr>
            <sz val="9"/>
            <color indexed="81"/>
            <rFont val="Tahoma"/>
            <family val="2"/>
          </rPr>
          <t xml:space="preserve">If the currency is U.S. dollars, use column I and an exchange rate of 1 in cell E2.
</t>
        </r>
      </text>
    </comment>
    <comment ref="L7" authorId="0" shapeId="0" xr:uid="{00000000-0006-0000-0000-00000E000000}">
      <text>
        <r>
          <rPr>
            <b/>
            <sz val="11"/>
            <color indexed="81"/>
            <rFont val="Tahoma"/>
            <family val="2"/>
          </rPr>
          <t xml:space="preserve">Please use formulas for per-person costs using cell D17 as the multiplier.  Refer to the 'Definitions and Formulas' tab for examples.
</t>
        </r>
      </text>
    </comment>
    <comment ref="B8" authorId="1" shapeId="0" xr:uid="{00000000-0006-0000-0000-00000F000000}">
      <text>
        <r>
          <rPr>
            <sz val="10"/>
            <color rgb="FF000000"/>
            <rFont val="Tahoma"/>
            <family val="2"/>
          </rPr>
          <t>official location of program, I.e. city(ies) and country(ies)</t>
        </r>
        <r>
          <rPr>
            <b/>
            <sz val="8"/>
            <color rgb="FF000000"/>
            <rFont val="Tahoma"/>
            <family val="2"/>
          </rPr>
          <t xml:space="preserve">
</t>
        </r>
      </text>
    </comment>
    <comment ref="E8" authorId="2" shapeId="0" xr:uid="{00000000-0006-0000-0000-000010000000}">
      <text>
        <r>
          <rPr>
            <sz val="10"/>
            <color rgb="FF000000"/>
            <rFont val="Tahoma"/>
            <family val="2"/>
          </rPr>
          <t>this cell gives the number of days inclusive from program start date to program end date; use as multiplier for meals, accommodations, daily expenses</t>
        </r>
      </text>
    </comment>
    <comment ref="H8" authorId="1" shapeId="0" xr:uid="{00000000-0006-0000-0000-000011000000}">
      <text>
        <r>
          <rPr>
            <sz val="11"/>
            <color indexed="81"/>
            <rFont val="Tahoma"/>
            <family val="2"/>
          </rPr>
          <t xml:space="preserve">lecture fees or honoraria
</t>
        </r>
      </text>
    </comment>
    <comment ref="K8" authorId="0" shapeId="0" xr:uid="{00000000-0006-0000-0000-00001200000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O8" authorId="3" shapeId="0" xr:uid="{00000000-0006-0000-0000-00001300000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P ---&gt;</t>
        </r>
        <r>
          <rPr>
            <sz val="9"/>
            <color indexed="81"/>
            <rFont val="Tahoma"/>
            <family val="2"/>
          </rPr>
          <t xml:space="preserve">
</t>
        </r>
      </text>
    </comment>
    <comment ref="B9" authorId="1" shapeId="0" xr:uid="{00000000-0006-0000-0000-000014000000}">
      <text>
        <r>
          <rPr>
            <sz val="10"/>
            <color indexed="81"/>
            <rFont val="Tahoma"/>
            <family val="2"/>
          </rPr>
          <t>The official start date is the date that students are required to arrive.  This may include day(s) designated for orientation prior to the beginning of classes.</t>
        </r>
      </text>
    </comment>
    <comment ref="D9" authorId="1" shapeId="0" xr:uid="{00000000-0006-0000-0000-000015000000}">
      <text>
        <r>
          <rPr>
            <sz val="10"/>
            <color rgb="FF000000"/>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xr:uid="{00000000-0006-0000-0000-000016000000}">
      <text>
        <r>
          <rPr>
            <sz val="10"/>
            <color indexed="81"/>
            <rFont val="Tahoma"/>
            <family val="2"/>
          </rPr>
          <t xml:space="preserve">site faculty salaries, classroom usage fees
</t>
        </r>
      </text>
    </comment>
    <comment ref="H10" authorId="1" shapeId="0" xr:uid="{00000000-0006-0000-0000-000017000000}">
      <text>
        <r>
          <rPr>
            <sz val="10"/>
            <color indexed="81"/>
            <rFont val="Tahoma"/>
            <family val="2"/>
          </rPr>
          <t>based on college rate of pay for summer teaching; total will include 7.65% for FICA contribution; OIP will verify amount in February 2006.</t>
        </r>
      </text>
    </comment>
    <comment ref="L10" authorId="0" shapeId="0" xr:uid="{00000000-0006-0000-0000-00001800000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xr:uid="{00000000-0006-0000-0000-000019000000}">
      <text>
        <r>
          <rPr>
            <sz val="10"/>
            <color indexed="81"/>
            <rFont val="Tahoma"/>
            <family val="2"/>
          </rPr>
          <t>entrance fees, concerts, tours, etc.</t>
        </r>
      </text>
    </comment>
    <comment ref="H12" authorId="1" shapeId="0" xr:uid="{00000000-0006-0000-0000-00001A000000}">
      <text>
        <r>
          <rPr>
            <sz val="10"/>
            <color indexed="81"/>
            <rFont val="Tahoma"/>
            <family val="2"/>
          </rPr>
          <t>text and resource guides</t>
        </r>
      </text>
    </comment>
    <comment ref="C13" authorId="0" shapeId="0" xr:uid="{00000000-0006-0000-0000-00001B000000}">
      <text>
        <r>
          <rPr>
            <b/>
            <sz val="20"/>
            <color rgb="FF000000"/>
            <rFont val="Tahoma"/>
            <family val="2"/>
          </rPr>
          <t>All students must be enrolled in the same number of credit hours.</t>
        </r>
      </text>
    </comment>
    <comment ref="H13" authorId="1" shapeId="0" xr:uid="{00000000-0006-0000-0000-00001C000000}">
      <text>
        <r>
          <rPr>
            <sz val="10"/>
            <color indexed="81"/>
            <rFont val="Tahoma"/>
            <family val="2"/>
          </rPr>
          <t>limited to camera equipment, film, videocassettes, lab materials</t>
        </r>
      </text>
    </comment>
    <comment ref="L13" authorId="0" shapeId="0" xr:uid="{00000000-0006-0000-0000-00001D00000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xr:uid="{00000000-0006-0000-0000-00001E000000}">
      <text>
        <r>
          <rPr>
            <sz val="10"/>
            <color indexed="81"/>
            <rFont val="Tahoma"/>
            <family val="2"/>
          </rPr>
          <t>ground transportation</t>
        </r>
        <r>
          <rPr>
            <b/>
            <sz val="8"/>
            <color indexed="81"/>
            <rFont val="Tahoma"/>
            <family val="2"/>
          </rPr>
          <t xml:space="preserve">
</t>
        </r>
      </text>
    </comment>
    <comment ref="H15" authorId="1" shapeId="0" xr:uid="{00000000-0006-0000-0000-00001F000000}">
      <text>
        <r>
          <rPr>
            <sz val="10"/>
            <color indexed="81"/>
            <rFont val="Tahoma"/>
            <family val="2"/>
          </rPr>
          <t>off-site hotels and residences</t>
        </r>
      </text>
    </comment>
    <comment ref="H16" authorId="1" shapeId="0" xr:uid="{00000000-0006-0000-0000-000020000000}">
      <text>
        <r>
          <rPr>
            <sz val="10"/>
            <color indexed="81"/>
            <rFont val="Tahoma"/>
            <family val="2"/>
          </rPr>
          <t>course-related expenses</t>
        </r>
      </text>
    </comment>
    <comment ref="B17" authorId="4" shapeId="0" xr:uid="{00000000-0006-0000-0000-000021000000}">
      <text>
        <r>
          <rPr>
            <sz val="10"/>
            <color rgb="FF000000"/>
            <rFont val="Tahoma"/>
            <family val="2"/>
          </rPr>
          <t>fee charged to each student above and beyond the tuition; represents actual program costs</t>
        </r>
      </text>
    </comment>
    <comment ref="D17" authorId="1" shapeId="0" xr:uid="{00000000-0006-0000-0000-000022000000}">
      <text>
        <r>
          <rPr>
            <sz val="10"/>
            <color indexed="81"/>
            <rFont val="Tahoma"/>
            <family val="2"/>
          </rPr>
          <t>should represent total number of students enrolled</t>
        </r>
        <r>
          <rPr>
            <b/>
            <sz val="8"/>
            <color indexed="81"/>
            <rFont val="Tahoma"/>
            <family val="2"/>
          </rPr>
          <t xml:space="preserve">
</t>
        </r>
      </text>
    </comment>
    <comment ref="H20" authorId="1" shapeId="0" xr:uid="{00000000-0006-0000-0000-000023000000}">
      <text>
        <r>
          <rPr>
            <sz val="10"/>
            <color rgb="FF000000"/>
            <rFont val="Tahoma"/>
            <family val="2"/>
          </rPr>
          <t>hotel or residence costs</t>
        </r>
      </text>
    </comment>
    <comment ref="O20" authorId="0" shapeId="0" xr:uid="{00000000-0006-0000-0000-00002400000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xr:uid="{00000000-0006-0000-0000-000025000000}">
      <text>
        <r>
          <rPr>
            <sz val="10"/>
            <color rgb="FF000000"/>
            <rFont val="Tahoma"/>
            <family val="2"/>
          </rPr>
          <t>total revenue from student tuition and program fees</t>
        </r>
        <r>
          <rPr>
            <b/>
            <sz val="8"/>
            <color rgb="FF000000"/>
            <rFont val="Tahoma"/>
            <family val="2"/>
          </rPr>
          <t xml:space="preserve">
</t>
        </r>
      </text>
    </comment>
    <comment ref="H21" authorId="1" shapeId="0" xr:uid="{00000000-0006-0000-0000-000026000000}">
      <text>
        <r>
          <rPr>
            <sz val="10"/>
            <color rgb="FF000000"/>
            <rFont val="Tahoma"/>
            <family val="2"/>
          </rPr>
          <t>daily or weekly meal allowance, group meals</t>
        </r>
      </text>
    </comment>
    <comment ref="E23" authorId="1" shapeId="0" xr:uid="{00000000-0006-0000-0000-000027000000}">
      <text>
        <r>
          <rPr>
            <sz val="10"/>
            <color rgb="FF000000"/>
            <rFont val="Tahoma"/>
            <family val="2"/>
          </rPr>
          <t xml:space="preserve">Student deposits are non-refundable.  
</t>
        </r>
        <r>
          <rPr>
            <sz val="10"/>
            <color rgb="FF000000"/>
            <rFont val="Tahoma"/>
            <family val="2"/>
          </rPr>
          <t xml:space="preserve">
</t>
        </r>
        <r>
          <rPr>
            <sz val="10"/>
            <color rgb="FF000000"/>
            <rFont val="Tahoma"/>
            <family val="2"/>
          </rPr>
          <t>After April 1, additional fees incurred may be non-refundable.</t>
        </r>
        <r>
          <rPr>
            <b/>
            <sz val="8"/>
            <color rgb="FF000000"/>
            <rFont val="Tahoma"/>
            <family val="2"/>
          </rPr>
          <t xml:space="preserve">
</t>
        </r>
      </text>
    </comment>
    <comment ref="E25" authorId="4" shapeId="0" xr:uid="{00000000-0006-0000-0000-000028000000}">
      <text>
        <r>
          <rPr>
            <sz val="10"/>
            <color rgb="FF000080"/>
            <rFont val="Times New Roman"/>
            <family val="1"/>
          </rPr>
          <t xml:space="preserve">identify other revenue sources:
</t>
        </r>
        <r>
          <rPr>
            <sz val="10"/>
            <color rgb="FF000080"/>
            <rFont val="Times New Roman"/>
            <family val="1"/>
          </rPr>
          <t xml:space="preserve">
</t>
        </r>
        <r>
          <rPr>
            <sz val="10"/>
            <color rgb="FF000080"/>
            <rFont val="Times New Roman"/>
            <family val="1"/>
          </rPr>
          <t xml:space="preserve">--grant and/or department funds (include separate sheet with confirmation or source info)
</t>
        </r>
        <r>
          <rPr>
            <sz val="10"/>
            <color rgb="FF000080"/>
            <rFont val="Times New Roman"/>
            <family val="1"/>
          </rPr>
          <t xml:space="preserve">
</t>
        </r>
        <r>
          <rPr>
            <sz val="10"/>
            <color rgb="FF000080"/>
            <rFont val="Times New Roman"/>
            <family val="1"/>
          </rPr>
          <t>--reserve funds to balance budget</t>
        </r>
      </text>
    </comment>
    <comment ref="H26" authorId="1" shapeId="0" xr:uid="{00000000-0006-0000-0000-000029000000}">
      <text>
        <r>
          <rPr>
            <sz val="10"/>
            <color indexed="81"/>
            <rFont val="Tahoma"/>
            <family val="2"/>
          </rPr>
          <t>wellness-related materials, I.e. OTC medications such as aspirin, water; fee to visit clinic</t>
        </r>
      </text>
    </comment>
    <comment ref="L26" authorId="0" shapeId="0" xr:uid="{00000000-0006-0000-0000-00002A000000}">
      <text>
        <r>
          <rPr>
            <b/>
            <sz val="12"/>
            <color indexed="81"/>
            <rFont val="Tahoma"/>
            <family val="2"/>
          </rPr>
          <t>DO NOT TYPE HERE.
Insurance premiums auto-calculate.</t>
        </r>
      </text>
    </comment>
    <comment ref="E27" authorId="1" shapeId="0" xr:uid="{00000000-0006-0000-0000-00002B000000}">
      <text>
        <r>
          <rPr>
            <sz val="10"/>
            <color indexed="81"/>
            <rFont val="Tahoma"/>
            <family val="2"/>
          </rPr>
          <t>sum of student revenue and other sources</t>
        </r>
      </text>
    </comment>
    <comment ref="O27" authorId="0" shapeId="0" xr:uid="{00000000-0006-0000-0000-00002C000000}">
      <text>
        <r>
          <rPr>
            <b/>
            <sz val="9"/>
            <color indexed="81"/>
            <rFont val="Tahoma"/>
            <family val="2"/>
          </rPr>
          <t>should not include lecturer fees or other form of compensation</t>
        </r>
        <r>
          <rPr>
            <sz val="9"/>
            <color indexed="81"/>
            <rFont val="Tahoma"/>
            <family val="2"/>
          </rPr>
          <t xml:space="preserve">
</t>
        </r>
      </text>
    </comment>
    <comment ref="H28" authorId="1" shapeId="0" xr:uid="{00000000-0006-0000-0000-00002D000000}">
      <text>
        <r>
          <rPr>
            <sz val="10"/>
            <color rgb="FF000000"/>
            <rFont val="Tahoma"/>
            <family val="2"/>
          </rPr>
          <t xml:space="preserve">non-academic expenditures on behalf of students
</t>
        </r>
      </text>
    </comment>
    <comment ref="E29" authorId="1" shapeId="0" xr:uid="{00000000-0006-0000-0000-00002E000000}">
      <text>
        <r>
          <rPr>
            <sz val="10"/>
            <color rgb="FF000000"/>
            <rFont val="Tahoma"/>
            <family val="2"/>
          </rPr>
          <t>Sum of expenses will carry forward from page 2</t>
        </r>
      </text>
    </comment>
    <comment ref="E31" authorId="4" shapeId="0" xr:uid="{00000000-0006-0000-0000-00002F000000}">
      <text>
        <r>
          <rPr>
            <sz val="10"/>
            <color indexed="18"/>
            <rFont val="Times New Roman"/>
            <family val="1"/>
          </rPr>
          <t>Budget projection must balance to zero in order to receive final approval</t>
        </r>
      </text>
    </comment>
    <comment ref="H32" authorId="1" shapeId="0" xr:uid="{00000000-0006-0000-0000-000030000000}">
      <text>
        <r>
          <rPr>
            <sz val="10"/>
            <color indexed="81"/>
            <rFont val="Tahoma"/>
            <family val="2"/>
          </rPr>
          <t>faculty travel expenses:  airfare, ground transport, mileage</t>
        </r>
      </text>
    </comment>
    <comment ref="L32" authorId="0" shapeId="0" xr:uid="{00000000-0006-0000-0000-000031000000}">
      <text>
        <r>
          <rPr>
            <b/>
            <sz val="10"/>
            <color rgb="FF000000"/>
            <rFont val="Tahoma"/>
            <family val="2"/>
          </rPr>
          <t xml:space="preserve">estimate cost for flight to be billed direct to CGE
</t>
        </r>
        <r>
          <rPr>
            <b/>
            <sz val="10"/>
            <color rgb="FF000000"/>
            <rFont val="Tahoma"/>
            <family val="2"/>
          </rPr>
          <t xml:space="preserve">getting to/from stateside airport: 
</t>
        </r>
        <r>
          <rPr>
            <b/>
            <sz val="10"/>
            <color rgb="FF000000"/>
            <rFont val="Tahoma"/>
            <family val="2"/>
          </rPr>
          <t xml:space="preserve">$150 for JMU driver ($300 for both trips)
</t>
        </r>
        <r>
          <rPr>
            <b/>
            <sz val="10"/>
            <color rgb="FF000000"/>
            <rFont val="Tahoma"/>
            <family val="2"/>
          </rPr>
          <t xml:space="preserve">$135 for round-trip mileage and/or $60 parking in personal vehicle
</t>
        </r>
      </text>
    </comment>
    <comment ref="O32" authorId="0" shapeId="0" xr:uid="{00000000-0006-0000-0000-00003200000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xr:uid="{00000000-0006-0000-0000-000033000000}">
      <text>
        <r>
          <rPr>
            <sz val="10"/>
            <color indexed="81"/>
            <rFont val="Tahoma"/>
            <family val="2"/>
          </rPr>
          <t>costs for communicatino (fax, phone), material prep (photocopying, printing)</t>
        </r>
      </text>
    </comment>
    <comment ref="H34" authorId="1" shapeId="0" xr:uid="{00000000-0006-0000-0000-000034000000}">
      <text>
        <r>
          <rPr>
            <sz val="10"/>
            <color indexed="81"/>
            <rFont val="Tahoma"/>
            <family val="2"/>
          </rPr>
          <t>expenses for non-academic supplies, I.e. reference and record-keeping materials</t>
        </r>
      </text>
    </comment>
    <comment ref="H35" authorId="1" shapeId="0" xr:uid="{00000000-0006-0000-0000-000035000000}">
      <text>
        <r>
          <rPr>
            <sz val="10"/>
            <color indexed="81"/>
            <rFont val="Tahoma"/>
            <family val="2"/>
          </rPr>
          <t>stipend for program assistant for services to the program.  See Budget Supplement B.</t>
        </r>
      </text>
    </comment>
    <comment ref="L35" authorId="0" shapeId="0" xr:uid="{00000000-0006-0000-0000-000036000000}">
      <text>
        <r>
          <rPr>
            <b/>
            <sz val="12"/>
            <color indexed="81"/>
            <rFont val="Tahoma"/>
            <family val="2"/>
          </rPr>
          <t xml:space="preserve">DO NOT TYPE HERE.
Salaries go on Employee Worksheet (green tab)
</t>
        </r>
        <r>
          <rPr>
            <sz val="9"/>
            <color indexed="81"/>
            <rFont val="Tahoma"/>
            <family val="2"/>
          </rPr>
          <t xml:space="preserve">
</t>
        </r>
      </text>
    </comment>
    <comment ref="M35" authorId="2" shapeId="0" xr:uid="{00000000-0006-0000-0000-000037000000}">
      <text>
        <r>
          <rPr>
            <sz val="9"/>
            <color indexed="81"/>
            <rFont val="Tahoma"/>
            <family val="2"/>
          </rPr>
          <t>Salary will be paid through JMU Payroll, direct deposit.
This cell will include FICA which is 7.65% of gross salary.</t>
        </r>
        <r>
          <rPr>
            <sz val="8"/>
            <color indexed="81"/>
            <rFont val="Tahoma"/>
            <family val="2"/>
          </rPr>
          <t xml:space="preserve">
</t>
        </r>
      </text>
    </comment>
    <comment ref="H36" authorId="1" shapeId="0" xr:uid="{00000000-0006-0000-0000-000038000000}">
      <text>
        <r>
          <rPr>
            <sz val="10"/>
            <color indexed="81"/>
            <rFont val="Tahoma"/>
            <family val="2"/>
          </rPr>
          <t>non-academic expenses and those unrelated to students</t>
        </r>
      </text>
    </comment>
    <comment ref="E37" authorId="1" shapeId="0" xr:uid="{00000000-0006-0000-0000-000039000000}">
      <text>
        <r>
          <rPr>
            <sz val="10"/>
            <color indexed="81"/>
            <rFont val="Tahoma"/>
            <family val="2"/>
          </rPr>
          <t xml:space="preserve">resulting costs to be billed to students </t>
        </r>
        <r>
          <rPr>
            <b/>
            <sz val="8"/>
            <color indexed="81"/>
            <rFont val="Tahoma"/>
            <family val="2"/>
          </rPr>
          <t xml:space="preserve">
</t>
        </r>
      </text>
    </comment>
    <comment ref="H37" authorId="5" shapeId="0" xr:uid="{00000000-0006-0000-0000-00003A00000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M41" authorId="1" shapeId="0" xr:uid="{00000000-0006-0000-0000-00003B00000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xdts</author>
  </authors>
  <commentList>
    <comment ref="I19" authorId="0" shapeId="0" xr:uid="{00000000-0006-0000-0100-00000100000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cicconjb</author>
  </authors>
  <commentList>
    <comment ref="B3" authorId="0" shapeId="0" xr:uid="{00000000-0006-0000-0200-000001000000}">
      <text>
        <r>
          <rPr>
            <sz val="10"/>
            <color rgb="FF000000"/>
            <rFont val="Times New Roman"/>
            <family val="1"/>
          </rPr>
          <t>Program Coordinator should complete:  all cells shaded in green; OIP will provide amounts in yellow;   cells in blue shading will self-calculate.</t>
        </r>
        <r>
          <rPr>
            <sz val="8"/>
            <color rgb="FF000000"/>
            <rFont val="Tahoma"/>
            <family val="2"/>
          </rPr>
          <t xml:space="preserve">
</t>
        </r>
      </text>
    </comment>
  </commentList>
</comments>
</file>

<file path=xl/sharedStrings.xml><?xml version="1.0" encoding="utf-8"?>
<sst xmlns="http://schemas.openxmlformats.org/spreadsheetml/2006/main" count="485" uniqueCount="396">
  <si>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</si>
  <si>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</si>
  <si>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</si>
  <si>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</si>
  <si>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</si>
  <si>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</si>
  <si>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</si>
  <si>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</si>
  <si>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</si>
  <si>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</si>
  <si>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</si>
  <si>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</si>
  <si>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</si>
  <si>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</si>
  <si>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</si>
  <si>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</si>
  <si>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</si>
  <si>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</si>
  <si>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</si>
  <si>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</si>
  <si>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</si>
  <si>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</si>
  <si>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</si>
  <si>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</si>
  <si>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</si>
  <si>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</si>
  <si>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</si>
  <si>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</si>
  <si>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</si>
  <si>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</si>
  <si>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</si>
  <si>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</si>
  <si>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</si>
  <si>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</si>
  <si>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</si>
  <si>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</si>
  <si>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</si>
  <si>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</si>
  <si>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</si>
  <si>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</si>
  <si>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</si>
  <si>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</si>
  <si>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</si>
  <si>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</si>
  <si>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</si>
  <si>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</si>
  <si>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</si>
  <si>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</si>
  <si>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</si>
  <si>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</si>
  <si>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</si>
  <si>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</si>
  <si>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</si>
  <si>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</si>
  <si>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</si>
  <si>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</si>
  <si>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</si>
  <si>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</si>
  <si>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</si>
  <si>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</si>
  <si>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</si>
  <si>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</si>
  <si>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</si>
  <si>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</si>
  <si>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</si>
  <si>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</si>
  <si>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</si>
  <si>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</si>
  <si>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</si>
  <si>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</si>
  <si>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</si>
  <si>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</si>
  <si>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</si>
  <si>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</si>
  <si>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</si>
  <si>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</si>
  <si>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</si>
  <si>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</si>
  <si>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</si>
  <si>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</si>
  <si>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</si>
  <si>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</si>
  <si>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</si>
  <si>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</si>
  <si>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</si>
  <si>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</si>
  <si>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</si>
  <si>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</si>
  <si>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</si>
  <si>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</si>
  <si>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</si>
  <si>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</si>
  <si>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</si>
  <si>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</si>
  <si>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</si>
  <si>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</si>
  <si>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</si>
  <si>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</si>
  <si>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</si>
  <si>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</si>
  <si>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</si>
  <si>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</si>
  <si>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</si>
  <si>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</si>
  <si>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</si>
  <si>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</si>
  <si>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</si>
  <si>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</si>
  <si>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</si>
  <si>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</si>
  <si>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</si>
  <si>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</si>
  <si>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</si>
  <si>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</si>
  <si>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</si>
  <si>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</si>
  <si>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</si>
  <si>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</si>
  <si>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</si>
  <si>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</si>
  <si>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</si>
  <si>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</si>
  <si>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</si>
  <si>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</si>
  <si>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</si>
  <si>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</si>
  <si>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</si>
  <si>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</si>
  <si>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</si>
  <si>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</si>
  <si>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</si>
  <si>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</si>
  <si>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</si>
  <si>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</si>
  <si>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</si>
  <si>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Program assistants can be paid up to the maximum amount.  However, the budget must</t>
  </si>
  <si>
    <t xml:space="preserve">be able to support the expense.  Program assistants are responsible for payment of their own </t>
  </si>
  <si>
    <t>TENTATIVE DATES ON-SITE</t>
  </si>
  <si>
    <t>Employee and Travel Companion Worksheet</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</si>
  <si>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</si>
  <si>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</si>
  <si>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</si>
  <si>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</si>
  <si>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</si>
  <si>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</si>
  <si>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</si>
  <si>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</si>
  <si>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</si>
  <si>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</si>
  <si>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</si>
  <si>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</si>
  <si>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</si>
  <si>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</si>
  <si>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</si>
  <si>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</si>
  <si>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</si>
  <si>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</si>
  <si>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</si>
  <si>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</si>
  <si>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</si>
  <si>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</si>
  <si>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</si>
  <si>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</si>
  <si>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</si>
  <si>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</si>
  <si>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</si>
  <si>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</si>
  <si>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</si>
  <si>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</si>
  <si>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</si>
  <si>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</si>
  <si>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</si>
  <si>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</si>
  <si>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</si>
  <si>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</si>
  <si>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</si>
  <si>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</si>
  <si>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</si>
  <si>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</si>
  <si>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</si>
  <si>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</si>
  <si>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</si>
  <si>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</si>
  <si>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</si>
  <si>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</si>
  <si>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</si>
  <si>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</si>
  <si>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</si>
  <si>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</si>
  <si>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</si>
  <si>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</si>
  <si>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</si>
  <si>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</si>
  <si>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</si>
  <si>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</si>
  <si>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</si>
  <si>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</si>
  <si>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</si>
  <si>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</si>
  <si>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</si>
  <si>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</si>
  <si>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</si>
  <si>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</si>
  <si>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</si>
  <si>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</si>
  <si>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</si>
  <si>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</si>
  <si>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</si>
  <si>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</si>
  <si>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</si>
  <si>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</si>
  <si>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</si>
  <si>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</si>
  <si>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</si>
  <si>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</si>
  <si>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</si>
  <si>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</si>
  <si>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</si>
  <si>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</si>
  <si>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</si>
  <si>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</si>
  <si>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</si>
  <si>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</si>
  <si>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</si>
  <si>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</si>
  <si>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</si>
  <si>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Formulas for columns I and L</t>
  </si>
  <si>
    <t>4.75% of tuition and fee revenue</t>
  </si>
  <si>
    <t>FORMULA IN PLACE    =E20*0.0475</t>
  </si>
  <si>
    <t>Helpful for first-time directors!</t>
  </si>
  <si>
    <t>$500 to $1,000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</si>
  <si>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</si>
  <si>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</si>
  <si>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</si>
  <si>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</si>
  <si>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</si>
  <si>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</si>
  <si>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</si>
  <si>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</si>
  <si>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</si>
  <si>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</si>
  <si>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</si>
  <si>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</si>
  <si>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</si>
  <si>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</si>
  <si>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</si>
  <si>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</si>
  <si>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</si>
  <si>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</si>
  <si>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</si>
  <si>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</si>
  <si>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</si>
  <si>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</si>
  <si>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</si>
  <si>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</si>
  <si>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</si>
  <si>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</si>
  <si>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</si>
  <si>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</si>
  <si>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</si>
  <si>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</si>
  <si>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</si>
  <si>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</si>
  <si>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</si>
  <si>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</si>
  <si>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</si>
  <si>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</si>
  <si>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</si>
  <si>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</si>
  <si>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</si>
  <si>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</si>
  <si>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</si>
  <si>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Daily/weekly meal cost per student (stipends or prepaid)</t>
  </si>
  <si>
    <t>Director's meals--estimate per diem/report actual with receipts</t>
  </si>
  <si>
    <t>U.S. budgets with U.S. $ currency.</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</si>
  <si>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</si>
  <si>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</si>
  <si>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</si>
  <si>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</si>
  <si>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</si>
  <si>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</si>
  <si>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</si>
  <si>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</si>
  <si>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</si>
  <si>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</si>
  <si>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</si>
  <si>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</si>
  <si>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</si>
  <si>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</si>
  <si>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</si>
  <si>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</si>
  <si>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</si>
  <si>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</si>
  <si>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</si>
  <si>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</si>
  <si>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</si>
  <si>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</si>
  <si>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</si>
  <si>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</si>
  <si>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</si>
  <si>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</si>
  <si>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</si>
  <si>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</si>
  <si>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</si>
  <si>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</si>
  <si>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</si>
  <si>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</si>
  <si>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</si>
  <si>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</si>
  <si>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</si>
  <si>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</si>
  <si>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</si>
  <si>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</si>
  <si>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</si>
  <si>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</si>
  <si>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</si>
  <si>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</si>
  <si>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</si>
  <si>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</si>
  <si>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</si>
  <si>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</si>
  <si>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</si>
  <si>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</si>
  <si>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</si>
  <si>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</si>
  <si>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</si>
  <si>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</si>
  <si>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</si>
  <si>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</si>
  <si>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</si>
  <si>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</si>
  <si>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</si>
  <si>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</si>
  <si>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</si>
  <si>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</si>
  <si>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</si>
  <si>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</si>
  <si>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</si>
  <si>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</si>
  <si>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</si>
  <si>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</si>
  <si>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</si>
  <si>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</si>
  <si>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</si>
  <si>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</si>
  <si>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</si>
  <si>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</si>
  <si>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</si>
  <si>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</si>
  <si>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</si>
  <si>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</si>
  <si>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</si>
  <si>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</si>
  <si>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</si>
  <si>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CGE based on the number of students and length of program.  </t>
    </r>
    <r>
      <rPr>
        <i/>
        <sz val="12"/>
        <color indexed="8"/>
        <rFont val="Arial Narrow"/>
        <family val="2"/>
      </rPr>
      <t>See chart on green tab "asst. compensation"</t>
    </r>
  </si>
  <si>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</si>
  <si>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</si>
  <si>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</si>
  <si>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</si>
  <si>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</si>
  <si>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</si>
  <si>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</si>
  <si>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</si>
  <si>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</si>
  <si>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COLLEGE AND RANK AS OF 10/1/19</t>
  </si>
  <si>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</si>
  <si>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</si>
  <si>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</si>
  <si>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</si>
  <si>
    <t xml:space="preserve">5.5% of revenue for CGE admin costs </t>
  </si>
  <si>
    <t>revised October 2019</t>
  </si>
  <si>
    <r>
      <t xml:space="preserve">Number of Days of Program </t>
    </r>
    <r>
      <rPr>
        <b/>
        <i/>
        <sz val="9"/>
        <rFont val="Arial"/>
        <family val="2"/>
      </rPr>
      <t>(on site/does not include pre-departure contact/service)</t>
    </r>
  </si>
  <si>
    <t>41+</t>
  </si>
  <si>
    <t>UP TO</t>
  </si>
  <si>
    <t xml:space="preserve">This chart shows the maxium compensation that a program can pay per assistant.  </t>
  </si>
  <si>
    <t>Student Assistant Compensation</t>
  </si>
  <si>
    <t xml:space="preserve">Undergraduate Student </t>
  </si>
  <si>
    <t>A participant in the program who is enrolled for credit</t>
  </si>
  <si>
    <t xml:space="preserve">Graduate Student </t>
  </si>
  <si>
    <t>$1,500 to $2,100</t>
  </si>
  <si>
    <t>A graduate student who provides teaching support</t>
  </si>
  <si>
    <t>May or may not be a program participant enrolled for credit</t>
  </si>
  <si>
    <t>CGE data worksheet only</t>
  </si>
  <si>
    <t>Total hours</t>
  </si>
  <si>
    <t>Weekly hours</t>
  </si>
  <si>
    <t xml:space="preserve">10% of revenue for JMU </t>
  </si>
  <si>
    <t>JMU administrative expenses</t>
  </si>
  <si>
    <t>*Less 12% of tuition/comp fees withheld by JMU</t>
  </si>
  <si>
    <t>TUITION/COMP AND FEES:</t>
  </si>
  <si>
    <r>
      <t xml:space="preserve">Program Director enters info into </t>
    </r>
    <r>
      <rPr>
        <b/>
        <sz val="11"/>
        <rFont val="Arial"/>
        <family val="2"/>
      </rPr>
      <t xml:space="preserve">shaded </t>
    </r>
    <r>
      <rPr>
        <b/>
        <i/>
        <sz val="11"/>
        <color rgb="FFFFFF99"/>
        <rFont val="Arial"/>
        <family val="2"/>
      </rPr>
      <t>LIGHT YELLOW</t>
    </r>
    <r>
      <rPr>
        <b/>
        <sz val="11"/>
        <color rgb="FFCCFFFF"/>
        <rFont val="Arial"/>
        <family val="2"/>
      </rPr>
      <t xml:space="preserve"> </t>
    </r>
    <r>
      <rPr>
        <sz val="11"/>
        <rFont val="Arial"/>
        <family val="2"/>
      </rPr>
      <t>cells only.  CGE and IA staff will verify extended totals.</t>
    </r>
  </si>
  <si>
    <t>WINTER BK 2022 BUDGET PROJECTION</t>
  </si>
  <si>
    <t>BUDGET PROJECTION/WINTER BK 2022</t>
  </si>
  <si>
    <t xml:space="preserve">Tuition and fees for Winter Break 2022 come from Fall 2022 Tuition and Comprehensive Fees rates found in JMU University Business Office. </t>
  </si>
  <si>
    <t>Final projection should be submitted to the CGE for approval in October 2022.</t>
  </si>
  <si>
    <t>CGE sets the program fee (in cell B17) and requests the University Business Office to add charges to students' accounts after November 1, 2022.</t>
  </si>
  <si>
    <t>Salaries for program directors may be charged up to the standard summer school rates per course, set by Academic Affairs in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</si>
</sst>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 numFmtId="169" formatCode="0.00000"/>
  </numFmts>
  <fonts count="103" x14ac:knownFonts="1">
    <font>
      <sz val="10"/>
      <name val="Arial"/>
    </font>
    <font>
      <sz val="11"/>
      <color theme="1"/>
      <name val="Calibri"/>
      <family val="2"/>
      <scheme val="minor"/>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2"/>
      <color indexed="81"/>
      <name val="Tahoma"/>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sz val="8"/>
      <name val="Calibri"/>
      <family val="2"/>
      <scheme val="minor"/>
    </font>
    <font>
      <b/>
      <sz val="9"/>
      <color rgb="FFFF0000"/>
      <name val="Arial Narrow"/>
      <family val="2"/>
    </font>
    <font>
      <b/>
      <i/>
      <sz val="12"/>
      <color rgb="FFC00000"/>
      <name val="Arial Narrow"/>
      <family val="2"/>
    </font>
    <font>
      <sz val="22"/>
      <color indexed="81"/>
      <name val="Tahoma"/>
      <family val="2"/>
    </font>
    <font>
      <i/>
      <sz val="22"/>
      <color indexed="81"/>
      <name val="Tahoma"/>
      <family val="2"/>
    </font>
    <font>
      <b/>
      <sz val="12"/>
      <color rgb="FFBC0CA3"/>
      <name val="Calibri"/>
      <family val="2"/>
      <scheme val="minor"/>
    </font>
    <font>
      <b/>
      <sz val="14"/>
      <color theme="4" tint="0.59999389629810485"/>
      <name val="Arial Narrow"/>
      <family val="2"/>
    </font>
    <font>
      <sz val="12"/>
      <color indexed="81"/>
      <name val="Tahoma"/>
      <family val="2"/>
    </font>
    <font>
      <sz val="10"/>
      <color theme="0" tint="-0.249977111117893"/>
      <name val="Arial Narrow"/>
      <family val="2"/>
    </font>
    <font>
      <b/>
      <sz val="11"/>
      <color rgb="FFFF0000"/>
      <name val="Calibri"/>
      <family val="2"/>
      <scheme val="minor"/>
    </font>
    <font>
      <i/>
      <sz val="11"/>
      <color theme="1"/>
      <name val="Calibri"/>
      <family val="2"/>
      <scheme val="minor"/>
    </font>
    <font>
      <i/>
      <sz val="8"/>
      <color theme="1"/>
      <name val="Calibri"/>
      <family val="2"/>
      <scheme val="minor"/>
    </font>
    <font>
      <sz val="11"/>
      <color rgb="FF000000"/>
      <name val="Calibri"/>
      <family val="2"/>
      <scheme val="minor"/>
    </font>
    <font>
      <b/>
      <u/>
      <sz val="11"/>
      <color theme="1"/>
      <name val="Calibri"/>
      <family val="2"/>
      <scheme val="minor"/>
    </font>
    <font>
      <b/>
      <sz val="9"/>
      <color rgb="FFFF0000"/>
      <name val="Arial"/>
      <family val="2"/>
    </font>
    <font>
      <sz val="9"/>
      <color theme="1"/>
      <name val="Calibri"/>
      <family val="2"/>
      <scheme val="minor"/>
    </font>
    <font>
      <sz val="10"/>
      <color rgb="FF000000"/>
      <name val="Tahoma"/>
      <family val="2"/>
    </font>
    <font>
      <b/>
      <sz val="20"/>
      <color rgb="FF000000"/>
      <name val="Tahoma"/>
      <family val="2"/>
    </font>
    <font>
      <b/>
      <sz val="8"/>
      <color rgb="FF000000"/>
      <name val="Tahoma"/>
      <family val="2"/>
    </font>
    <font>
      <sz val="10"/>
      <color rgb="FF000080"/>
      <name val="Times New Roman"/>
      <family val="1"/>
    </font>
    <font>
      <b/>
      <sz val="10"/>
      <color rgb="FF000000"/>
      <name val="Tahoma"/>
      <family val="2"/>
    </font>
    <font>
      <i/>
      <sz val="10"/>
      <color rgb="FF000000"/>
      <name val="Tahoma"/>
      <family val="2"/>
    </font>
    <font>
      <b/>
      <i/>
      <sz val="11"/>
      <color rgb="FFFFFF99"/>
      <name val="Arial"/>
      <family val="2"/>
    </font>
    <font>
      <b/>
      <sz val="11"/>
      <color rgb="FF000000"/>
      <name val="Tahoma"/>
      <family val="2"/>
    </font>
    <font>
      <sz val="10"/>
      <color rgb="FF000000"/>
      <name val="Times New Roman"/>
      <family val="1"/>
    </font>
    <font>
      <sz val="8"/>
      <color rgb="FF000000"/>
      <name val="Tahoma"/>
      <family val="2"/>
    </font>
  </fonts>
  <fills count="2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CCC"/>
        <bgColor indexed="64"/>
      </patternFill>
    </fill>
    <fill>
      <patternFill patternType="solid">
        <fgColor theme="2" tint="-0.249977111117893"/>
        <bgColor indexed="64"/>
      </patternFill>
    </fill>
    <fill>
      <patternFill patternType="solid">
        <fgColor theme="2" tint="-0.499984740745262"/>
        <bgColor indexed="64"/>
      </patternFill>
    </fill>
  </fills>
  <borders count="2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34" fillId="0" borderId="0"/>
    <xf numFmtId="0" fontId="70" fillId="0" borderId="0" applyNumberFormat="0" applyFill="0" applyBorder="0" applyAlignment="0" applyProtection="0"/>
    <xf numFmtId="0" fontId="2" fillId="0" borderId="0"/>
    <xf numFmtId="0" fontId="1" fillId="0" borderId="0"/>
    <xf numFmtId="44" fontId="1" fillId="0" borderId="0" applyFont="0" applyFill="0" applyBorder="0" applyAlignment="0" applyProtection="0"/>
  </cellStyleXfs>
  <cellXfs count="344">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5"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7" xfId="1" applyNumberFormat="1" applyFont="1" applyFill="1" applyBorder="1"/>
    <xf numFmtId="42" fontId="11" fillId="0" borderId="17"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0" fontId="34" fillId="0" borderId="0" xfId="0" applyFont="1"/>
    <xf numFmtId="0" fontId="35" fillId="0" borderId="0" xfId="0" applyFont="1"/>
    <xf numFmtId="0" fontId="37" fillId="0" borderId="0" xfId="0" applyFont="1"/>
    <xf numFmtId="0" fontId="15" fillId="7" borderId="22" xfId="0" applyFont="1" applyFill="1" applyBorder="1"/>
    <xf numFmtId="0" fontId="38" fillId="0" borderId="0" xfId="0" applyFont="1" applyAlignment="1">
      <alignment horizontal="center"/>
    </xf>
    <xf numFmtId="164" fontId="16" fillId="0" borderId="8" xfId="1" applyNumberFormat="1" applyFont="1" applyBorder="1" applyAlignment="1">
      <alignment horizontal="center"/>
    </xf>
    <xf numFmtId="0" fontId="15" fillId="0" borderId="5" xfId="0" applyFont="1" applyBorder="1"/>
    <xf numFmtId="0" fontId="15" fillId="0" borderId="21" xfId="0" applyFont="1" applyBorder="1"/>
    <xf numFmtId="0" fontId="15" fillId="0" borderId="3" xfId="0" applyFont="1" applyBorder="1"/>
    <xf numFmtId="0" fontId="15" fillId="0" borderId="0" xfId="0" applyFont="1" applyBorder="1"/>
    <xf numFmtId="0" fontId="15" fillId="0" borderId="22" xfId="0" applyFont="1" applyBorder="1"/>
    <xf numFmtId="0" fontId="15" fillId="7" borderId="17" xfId="0" applyFont="1" applyFill="1" applyBorder="1"/>
    <xf numFmtId="6" fontId="15" fillId="0" borderId="0" xfId="0" applyNumberFormat="1" applyFont="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7" borderId="22" xfId="0" applyFont="1" applyFill="1" applyBorder="1"/>
    <xf numFmtId="0" fontId="15" fillId="7" borderId="16" xfId="0" applyFont="1" applyFill="1" applyBorder="1"/>
    <xf numFmtId="0" fontId="15" fillId="7" borderId="10" xfId="0" applyFont="1" applyFill="1" applyBorder="1" applyAlignment="1">
      <alignment horizontal="center"/>
    </xf>
    <xf numFmtId="1" fontId="41" fillId="7" borderId="22" xfId="0" applyNumberFormat="1" applyFont="1" applyFill="1" applyBorder="1" applyAlignment="1">
      <alignment horizontal="center"/>
    </xf>
    <xf numFmtId="0" fontId="15" fillId="7"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2" fontId="28" fillId="0" borderId="0" xfId="0" applyNumberFormat="1" applyFont="1"/>
    <xf numFmtId="2" fontId="2" fillId="0" borderId="0" xfId="0" applyNumberFormat="1" applyFont="1"/>
    <xf numFmtId="1" fontId="2" fillId="0" borderId="0" xfId="0" applyNumberFormat="1" applyFont="1"/>
    <xf numFmtId="0" fontId="15" fillId="0" borderId="21" xfId="0" applyFont="1" applyBorder="1" applyAlignment="1">
      <alignment horizontal="center"/>
    </xf>
    <xf numFmtId="0" fontId="15" fillId="0" borderId="18" xfId="0" applyFont="1" applyBorder="1" applyAlignment="1">
      <alignment horizontal="center"/>
    </xf>
    <xf numFmtId="0" fontId="14" fillId="0" borderId="0" xfId="0" applyFont="1"/>
    <xf numFmtId="42" fontId="11" fillId="2" borderId="24" xfId="2" applyNumberFormat="1" applyFont="1" applyFill="1" applyBorder="1"/>
    <xf numFmtId="0" fontId="11" fillId="0" borderId="0" xfId="0" applyFont="1" applyFill="1"/>
    <xf numFmtId="0" fontId="29" fillId="7" borderId="17" xfId="0" applyFont="1" applyFill="1" applyBorder="1"/>
    <xf numFmtId="0" fontId="29" fillId="7" borderId="21" xfId="0" applyFont="1" applyFill="1" applyBorder="1"/>
    <xf numFmtId="165" fontId="9" fillId="8" borderId="10" xfId="2" applyNumberFormat="1" applyFont="1" applyFill="1" applyBorder="1" applyAlignment="1">
      <alignment horizontal="center"/>
    </xf>
    <xf numFmtId="0" fontId="52" fillId="0" borderId="0" xfId="0" applyFont="1"/>
    <xf numFmtId="0" fontId="21" fillId="0" borderId="0" xfId="0" applyFont="1" applyFill="1" applyBorder="1"/>
    <xf numFmtId="165" fontId="9" fillId="2" borderId="16"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0" fontId="17" fillId="0" borderId="10" xfId="0" applyFont="1" applyBorder="1" applyAlignment="1">
      <alignment vertical="center" wrapText="1"/>
    </xf>
    <xf numFmtId="0" fontId="36" fillId="0" borderId="0" xfId="0" applyFont="1"/>
    <xf numFmtId="0" fontId="19" fillId="5" borderId="3" xfId="0" applyFont="1" applyFill="1" applyBorder="1" applyAlignment="1">
      <alignment vertical="center"/>
    </xf>
    <xf numFmtId="0" fontId="40" fillId="5" borderId="0" xfId="0" applyFont="1" applyFill="1" applyBorder="1" applyAlignment="1">
      <alignment horizontal="center"/>
    </xf>
    <xf numFmtId="0" fontId="40" fillId="5" borderId="0" xfId="0" applyFont="1" applyFill="1" applyBorder="1" applyAlignment="1">
      <alignment horizontal="center" vertical="center"/>
    </xf>
    <xf numFmtId="0" fontId="17" fillId="0" borderId="22" xfId="0" applyFont="1" applyBorder="1" applyAlignment="1">
      <alignment vertical="center" wrapText="1"/>
    </xf>
    <xf numFmtId="0" fontId="17" fillId="8" borderId="0" xfId="0" applyFont="1" applyFill="1" applyBorder="1" applyAlignment="1">
      <alignment vertical="center" wrapText="1"/>
    </xf>
    <xf numFmtId="0" fontId="17" fillId="8" borderId="23" xfId="0" applyFont="1" applyFill="1" applyBorder="1" applyAlignment="1">
      <alignment vertical="center" wrapText="1"/>
    </xf>
    <xf numFmtId="0" fontId="17" fillId="6" borderId="10" xfId="0" applyFont="1" applyFill="1" applyBorder="1" applyAlignment="1">
      <alignment vertical="center" wrapText="1"/>
    </xf>
    <xf numFmtId="0" fontId="40" fillId="5" borderId="0" xfId="0" applyFont="1" applyFill="1"/>
    <xf numFmtId="0" fontId="40" fillId="5" borderId="4" xfId="0" applyFont="1" applyFill="1" applyBorder="1" applyAlignment="1">
      <alignment vertical="center"/>
    </xf>
    <xf numFmtId="0" fontId="40" fillId="8" borderId="0" xfId="0" applyFont="1" applyFill="1"/>
    <xf numFmtId="0" fontId="40" fillId="8" borderId="23" xfId="0" applyFont="1" applyFill="1" applyBorder="1"/>
    <xf numFmtId="0" fontId="17" fillId="8" borderId="1" xfId="0" applyFont="1" applyFill="1" applyBorder="1" applyAlignment="1">
      <alignment vertical="center" wrapText="1"/>
    </xf>
    <xf numFmtId="0" fontId="17" fillId="8" borderId="19" xfId="0" applyFont="1" applyFill="1" applyBorder="1" applyAlignment="1">
      <alignment vertical="center" wrapText="1"/>
    </xf>
    <xf numFmtId="0" fontId="36" fillId="0" borderId="0" xfId="0" applyFont="1" applyAlignment="1">
      <alignment vertical="center"/>
    </xf>
    <xf numFmtId="0" fontId="17" fillId="0" borderId="0" xfId="0" applyFont="1" applyAlignment="1">
      <alignment vertical="center" wrapText="1"/>
    </xf>
    <xf numFmtId="5" fontId="57" fillId="0" borderId="0" xfId="0" applyNumberFormat="1" applyFont="1" applyBorder="1" applyAlignment="1">
      <alignment horizontal="center"/>
    </xf>
    <xf numFmtId="0" fontId="19" fillId="0" borderId="1" xfId="0" applyFont="1" applyBorder="1" applyAlignment="1">
      <alignment horizontal="center" vertical="center" wrapText="1"/>
    </xf>
    <xf numFmtId="0" fontId="2" fillId="0" borderId="0" xfId="0" applyFont="1"/>
    <xf numFmtId="0" fontId="40" fillId="9" borderId="1" xfId="0" applyFont="1" applyFill="1" applyBorder="1" applyAlignment="1">
      <alignment horizontal="center"/>
    </xf>
    <xf numFmtId="0" fontId="40" fillId="10" borderId="19" xfId="0" applyFont="1" applyFill="1" applyBorder="1" applyAlignment="1">
      <alignment horizontal="center"/>
    </xf>
    <xf numFmtId="0" fontId="19" fillId="0" borderId="10" xfId="0" applyFont="1" applyBorder="1" applyAlignment="1">
      <alignment vertical="center" wrapText="1"/>
    </xf>
    <xf numFmtId="0" fontId="59" fillId="0" borderId="0" xfId="0" applyFont="1" applyFill="1"/>
    <xf numFmtId="165" fontId="11" fillId="2" borderId="12" xfId="2" applyNumberFormat="1" applyFont="1" applyFill="1" applyBorder="1"/>
    <xf numFmtId="3" fontId="11" fillId="2" borderId="14" xfId="1" applyNumberFormat="1" applyFont="1" applyFill="1" applyBorder="1"/>
    <xf numFmtId="0" fontId="32" fillId="14" borderId="0" xfId="0" applyFont="1" applyFill="1"/>
    <xf numFmtId="0" fontId="9" fillId="14" borderId="0" xfId="0" applyFont="1" applyFill="1"/>
    <xf numFmtId="0" fontId="11" fillId="14" borderId="0" xfId="0" applyFont="1" applyFill="1"/>
    <xf numFmtId="164" fontId="11" fillId="14" borderId="0" xfId="1" applyNumberFormat="1" applyFont="1" applyFill="1"/>
    <xf numFmtId="5" fontId="11" fillId="14" borderId="0" xfId="0" applyNumberFormat="1" applyFont="1" applyFill="1"/>
    <xf numFmtId="5" fontId="11" fillId="14" borderId="0" xfId="0" applyNumberFormat="1" applyFont="1" applyFill="1" applyAlignment="1">
      <alignment horizontal="left"/>
    </xf>
    <xf numFmtId="0" fontId="21" fillId="14" borderId="0" xfId="0" applyFont="1" applyFill="1"/>
    <xf numFmtId="0" fontId="15" fillId="14" borderId="0" xfId="0" applyFont="1" applyFill="1"/>
    <xf numFmtId="0" fontId="10" fillId="15" borderId="0" xfId="0" applyFont="1" applyFill="1" applyBorder="1" applyAlignment="1">
      <alignment horizontal="left"/>
    </xf>
    <xf numFmtId="167" fontId="15" fillId="0" borderId="0" xfId="0" applyNumberFormat="1" applyFont="1" applyAlignment="1">
      <alignment horizontal="center"/>
    </xf>
    <xf numFmtId="42" fontId="11" fillId="0" borderId="0" xfId="0" applyNumberFormat="1" applyFont="1" applyAlignment="1">
      <alignment horizontal="left"/>
    </xf>
    <xf numFmtId="0" fontId="10" fillId="0" borderId="0" xfId="0" applyFont="1" applyAlignment="1">
      <alignment horizontal="center"/>
    </xf>
    <xf numFmtId="0" fontId="25" fillId="0" borderId="0" xfId="0" applyFont="1" applyAlignment="1">
      <alignment horizontal="left" vertical="center" wrapText="1"/>
    </xf>
    <xf numFmtId="0" fontId="71" fillId="0" borderId="25" xfId="4" applyFont="1" applyBorder="1" applyAlignment="1">
      <alignment horizontal="center"/>
    </xf>
    <xf numFmtId="0" fontId="24" fillId="12" borderId="0" xfId="0" applyFont="1" applyFill="1" applyBorder="1"/>
    <xf numFmtId="0" fontId="16" fillId="12" borderId="0" xfId="0" applyFont="1" applyFill="1" applyBorder="1"/>
    <xf numFmtId="0" fontId="21" fillId="12" borderId="0" xfId="0" applyFont="1" applyFill="1"/>
    <xf numFmtId="0" fontId="9" fillId="6" borderId="0" xfId="0" applyFont="1" applyFill="1" applyBorder="1" applyAlignment="1">
      <alignment horizontal="center"/>
    </xf>
    <xf numFmtId="1" fontId="9" fillId="6" borderId="0" xfId="0" applyNumberFormat="1" applyFont="1" applyFill="1" applyBorder="1" applyAlignment="1">
      <alignment horizontal="center"/>
    </xf>
    <xf numFmtId="0" fontId="61" fillId="16" borderId="0" xfId="0" applyFont="1" applyFill="1" applyBorder="1" applyAlignment="1">
      <alignment horizontal="left"/>
    </xf>
    <xf numFmtId="42" fontId="11" fillId="6" borderId="11" xfId="0" applyNumberFormat="1" applyFont="1" applyFill="1" applyBorder="1"/>
    <xf numFmtId="42" fontId="11" fillId="6" borderId="11" xfId="2" applyNumberFormat="1" applyFont="1" applyFill="1" applyBorder="1"/>
    <xf numFmtId="42" fontId="12" fillId="6" borderId="11" xfId="0" applyNumberFormat="1" applyFont="1" applyFill="1" applyBorder="1"/>
    <xf numFmtId="3" fontId="11" fillId="6" borderId="12" xfId="1" applyNumberFormat="1" applyFont="1" applyFill="1" applyBorder="1"/>
    <xf numFmtId="0" fontId="76" fillId="0" borderId="0" xfId="0" applyFont="1" applyBorder="1"/>
    <xf numFmtId="0" fontId="77" fillId="0" borderId="1" xfId="0" applyFont="1" applyBorder="1" applyAlignment="1">
      <alignment vertical="center"/>
    </xf>
    <xf numFmtId="0" fontId="77" fillId="0" borderId="1" xfId="0" applyFont="1" applyBorder="1"/>
    <xf numFmtId="0" fontId="77" fillId="0" borderId="2" xfId="0" applyFont="1" applyBorder="1" applyAlignment="1">
      <alignment vertical="center"/>
    </xf>
    <xf numFmtId="0" fontId="77" fillId="0" borderId="2" xfId="0" applyFont="1" applyBorder="1"/>
    <xf numFmtId="0" fontId="77" fillId="0" borderId="10" xfId="0" applyFont="1" applyBorder="1" applyAlignment="1">
      <alignment vertical="center"/>
    </xf>
    <xf numFmtId="0" fontId="77" fillId="0" borderId="10" xfId="0" applyFont="1" applyBorder="1"/>
    <xf numFmtId="0" fontId="77" fillId="0" borderId="2" xfId="0" applyFont="1" applyBorder="1" applyAlignment="1">
      <alignment horizontal="left" indent="2"/>
    </xf>
    <xf numFmtId="0" fontId="77" fillId="0" borderId="10" xfId="0" applyFont="1" applyBorder="1" applyAlignment="1">
      <alignment horizontal="left" indent="2"/>
    </xf>
    <xf numFmtId="0" fontId="10" fillId="0" borderId="10" xfId="0" applyFont="1" applyBorder="1" applyAlignment="1">
      <alignment horizontal="center"/>
    </xf>
    <xf numFmtId="15" fontId="15" fillId="6" borderId="10" xfId="0" applyNumberFormat="1" applyFont="1" applyFill="1" applyBorder="1" applyAlignment="1">
      <alignment horizontal="center"/>
    </xf>
    <xf numFmtId="0" fontId="48" fillId="6" borderId="10" xfId="0" applyFont="1" applyFill="1" applyBorder="1" applyAlignment="1">
      <alignment horizontal="center"/>
    </xf>
    <xf numFmtId="165" fontId="15" fillId="7" borderId="10" xfId="2" applyNumberFormat="1" applyFont="1" applyFill="1" applyBorder="1" applyAlignment="1">
      <alignment horizontal="center"/>
    </xf>
    <xf numFmtId="165" fontId="9" fillId="6" borderId="11" xfId="2" applyNumberFormat="1" applyFont="1" applyFill="1" applyBorder="1" applyAlignment="1">
      <alignment horizontal="center"/>
    </xf>
    <xf numFmtId="165" fontId="15" fillId="0" borderId="23" xfId="2" applyNumberFormat="1" applyFont="1" applyBorder="1"/>
    <xf numFmtId="5" fontId="78" fillId="0" borderId="0" xfId="0" applyNumberFormat="1" applyFont="1" applyBorder="1" applyAlignment="1">
      <alignment horizontal="center"/>
    </xf>
    <xf numFmtId="0" fontId="79" fillId="12" borderId="0" xfId="0" applyFont="1" applyFill="1"/>
    <xf numFmtId="0" fontId="75" fillId="12" borderId="1" xfId="0" applyFont="1" applyFill="1" applyBorder="1"/>
    <xf numFmtId="0" fontId="60" fillId="0" borderId="0" xfId="0" applyFont="1" applyAlignment="1">
      <alignment horizontal="center"/>
    </xf>
    <xf numFmtId="3" fontId="48" fillId="17" borderId="11" xfId="1" applyNumberFormat="1" applyFont="1" applyFill="1" applyBorder="1" applyAlignment="1">
      <alignment horizontal="center"/>
    </xf>
    <xf numFmtId="1" fontId="21" fillId="4" borderId="10" xfId="0" applyNumberFormat="1" applyFont="1" applyFill="1" applyBorder="1" applyAlignment="1">
      <alignment horizontal="center" vertical="center"/>
    </xf>
    <xf numFmtId="1" fontId="48" fillId="4" borderId="10" xfId="0" applyNumberFormat="1" applyFont="1" applyFill="1" applyBorder="1" applyAlignment="1">
      <alignment horizontal="center"/>
    </xf>
    <xf numFmtId="1" fontId="48" fillId="4" borderId="2" xfId="0" applyNumberFormat="1" applyFont="1" applyFill="1" applyBorder="1" applyAlignment="1">
      <alignment horizontal="center"/>
    </xf>
    <xf numFmtId="0" fontId="53" fillId="18" borderId="0" xfId="0" applyFont="1" applyFill="1"/>
    <xf numFmtId="0" fontId="9" fillId="18" borderId="0" xfId="0" applyFont="1" applyFill="1"/>
    <xf numFmtId="0" fontId="11" fillId="18" borderId="0" xfId="0" applyFont="1" applyFill="1"/>
    <xf numFmtId="0" fontId="54" fillId="18" borderId="0" xfId="0" applyFont="1" applyFill="1"/>
    <xf numFmtId="5" fontId="11" fillId="18" borderId="0" xfId="0" applyNumberFormat="1" applyFont="1" applyFill="1"/>
    <xf numFmtId="0" fontId="21" fillId="18" borderId="0" xfId="0" applyFont="1" applyFill="1"/>
    <xf numFmtId="0" fontId="42" fillId="18" borderId="0" xfId="0" applyFont="1" applyFill="1" applyAlignment="1">
      <alignment horizontal="right"/>
    </xf>
    <xf numFmtId="164" fontId="11" fillId="18" borderId="0" xfId="1" applyNumberFormat="1" applyFont="1" applyFill="1"/>
    <xf numFmtId="165" fontId="42" fillId="18" borderId="11" xfId="2" applyNumberFormat="1" applyFont="1" applyFill="1" applyBorder="1" applyAlignment="1">
      <alignment horizontal="center"/>
    </xf>
    <xf numFmtId="44" fontId="9" fillId="18" borderId="0" xfId="0" applyNumberFormat="1" applyFont="1" applyFill="1"/>
    <xf numFmtId="0" fontId="22" fillId="18" borderId="0" xfId="0" applyFont="1" applyFill="1"/>
    <xf numFmtId="0" fontId="46" fillId="18" borderId="0" xfId="0" applyFont="1" applyFill="1"/>
    <xf numFmtId="0" fontId="48" fillId="18" borderId="0" xfId="0" applyFont="1" applyFill="1"/>
    <xf numFmtId="49" fontId="36" fillId="0" borderId="0" xfId="5" applyNumberFormat="1" applyFont="1"/>
    <xf numFmtId="49" fontId="36" fillId="3" borderId="10" xfId="5" applyNumberFormat="1" applyFont="1" applyFill="1" applyBorder="1" applyAlignment="1">
      <alignment horizontal="center" vertical="center"/>
    </xf>
    <xf numFmtId="49" fontId="36" fillId="0" borderId="0" xfId="5" applyNumberFormat="1" applyFont="1" applyAlignment="1"/>
    <xf numFmtId="166" fontId="36" fillId="0" borderId="0" xfId="5" applyNumberFormat="1" applyFont="1" applyFill="1" applyBorder="1" applyAlignment="1">
      <alignment horizontal="right" vertical="center"/>
    </xf>
    <xf numFmtId="166" fontId="40" fillId="0" borderId="0" xfId="5" applyNumberFormat="1" applyFont="1" applyFill="1" applyBorder="1" applyAlignment="1">
      <alignment horizontal="left" vertical="center"/>
    </xf>
    <xf numFmtId="166" fontId="40" fillId="0" borderId="0" xfId="5" applyNumberFormat="1" applyFont="1" applyFill="1" applyBorder="1" applyAlignment="1">
      <alignment horizontal="right" vertical="center"/>
    </xf>
    <xf numFmtId="49" fontId="40" fillId="0" borderId="0" xfId="5" applyNumberFormat="1" applyFont="1"/>
    <xf numFmtId="42" fontId="10" fillId="6" borderId="10" xfId="2" applyNumberFormat="1" applyFont="1" applyFill="1" applyBorder="1"/>
    <xf numFmtId="44" fontId="16" fillId="6" borderId="11" xfId="2" applyFont="1" applyFill="1" applyBorder="1"/>
    <xf numFmtId="5" fontId="82" fillId="0" borderId="0" xfId="0" applyNumberFormat="1" applyFont="1" applyBorder="1" applyAlignment="1">
      <alignment horizontal="center"/>
    </xf>
    <xf numFmtId="0" fontId="10" fillId="20" borderId="17" xfId="0" applyFont="1" applyFill="1" applyBorder="1" applyAlignment="1">
      <alignment horizontal="left"/>
    </xf>
    <xf numFmtId="0" fontId="10" fillId="20" borderId="0" xfId="0" applyFont="1" applyFill="1" applyBorder="1" applyAlignment="1">
      <alignment horizontal="center"/>
    </xf>
    <xf numFmtId="7" fontId="18" fillId="20" borderId="0" xfId="0" applyNumberFormat="1" applyFont="1" applyFill="1" applyBorder="1" applyAlignment="1">
      <alignment horizontal="center"/>
    </xf>
    <xf numFmtId="0" fontId="15" fillId="20" borderId="0" xfId="0" applyFont="1" applyFill="1" applyBorder="1" applyAlignment="1">
      <alignment horizontal="right"/>
    </xf>
    <xf numFmtId="0" fontId="11" fillId="20" borderId="10" xfId="0" applyFont="1" applyFill="1" applyBorder="1" applyAlignment="1">
      <alignment horizontal="center"/>
    </xf>
    <xf numFmtId="0" fontId="51" fillId="16" borderId="0" xfId="0" applyFont="1" applyFill="1"/>
    <xf numFmtId="42" fontId="85" fillId="19" borderId="10" xfId="2" applyNumberFormat="1" applyFont="1" applyFill="1" applyBorder="1"/>
    <xf numFmtId="42" fontId="85" fillId="19" borderId="11" xfId="2" applyNumberFormat="1" applyFont="1" applyFill="1" applyBorder="1"/>
    <xf numFmtId="169" fontId="9" fillId="0" borderId="26" xfId="0" applyNumberFormat="1" applyFont="1" applyBorder="1"/>
    <xf numFmtId="49" fontId="36" fillId="0" borderId="0" xfId="5" applyNumberFormat="1" applyFont="1" applyFill="1" applyBorder="1" applyAlignment="1">
      <alignment horizontal="center" vertical="center"/>
    </xf>
    <xf numFmtId="49" fontId="40" fillId="0" borderId="0" xfId="5" applyNumberFormat="1" applyFont="1" applyBorder="1" applyAlignment="1">
      <alignment horizontal="center"/>
    </xf>
    <xf numFmtId="0" fontId="1" fillId="0" borderId="0" xfId="6"/>
    <xf numFmtId="0" fontId="86" fillId="0" borderId="0" xfId="6" applyFont="1"/>
    <xf numFmtId="0" fontId="87" fillId="0" borderId="0" xfId="6" applyFont="1"/>
    <xf numFmtId="49" fontId="88" fillId="0" borderId="0" xfId="6" applyNumberFormat="1" applyFont="1" applyAlignment="1">
      <alignment horizontal="right"/>
    </xf>
    <xf numFmtId="0" fontId="1" fillId="0" borderId="21" xfId="6" applyBorder="1"/>
    <xf numFmtId="49" fontId="39" fillId="0" borderId="0" xfId="5" applyNumberFormat="1" applyFont="1" applyBorder="1" applyAlignment="1"/>
    <xf numFmtId="49" fontId="40" fillId="0" borderId="0" xfId="5" applyNumberFormat="1" applyFont="1" applyFill="1" applyBorder="1" applyAlignment="1">
      <alignment vertical="center"/>
    </xf>
    <xf numFmtId="0" fontId="1" fillId="0" borderId="0" xfId="6" applyFill="1"/>
    <xf numFmtId="49" fontId="40" fillId="0" borderId="0" xfId="5" applyNumberFormat="1" applyFont="1" applyFill="1" applyBorder="1" applyAlignment="1">
      <alignment horizontal="center" vertical="center"/>
    </xf>
    <xf numFmtId="0" fontId="89" fillId="0" borderId="0" xfId="6" applyFont="1"/>
    <xf numFmtId="0" fontId="40" fillId="0" borderId="0" xfId="5" applyNumberFormat="1" applyFont="1" applyFill="1" applyBorder="1" applyAlignment="1">
      <alignment vertical="center" textRotation="180"/>
    </xf>
    <xf numFmtId="166" fontId="40" fillId="4" borderId="10" xfId="5" applyNumberFormat="1" applyFont="1" applyFill="1" applyBorder="1" applyAlignment="1">
      <alignment horizontal="center" vertical="center"/>
    </xf>
    <xf numFmtId="166" fontId="36" fillId="0" borderId="0" xfId="5" applyNumberFormat="1" applyFont="1" applyFill="1" applyBorder="1" applyAlignment="1">
      <alignment horizontal="center" vertical="center"/>
    </xf>
    <xf numFmtId="49" fontId="40" fillId="0" borderId="0" xfId="5" applyNumberFormat="1" applyFont="1" applyBorder="1" applyAlignment="1"/>
    <xf numFmtId="0" fontId="1" fillId="0" borderId="0" xfId="6" applyBorder="1"/>
    <xf numFmtId="49" fontId="36" fillId="0" borderId="0" xfId="5" applyNumberFormat="1" applyFont="1" applyBorder="1" applyAlignment="1"/>
    <xf numFmtId="49" fontId="36" fillId="0" borderId="0" xfId="5" applyNumberFormat="1" applyFont="1" applyBorder="1"/>
    <xf numFmtId="0" fontId="90" fillId="0" borderId="0" xfId="6" applyFont="1"/>
    <xf numFmtId="49" fontId="40" fillId="0" borderId="0" xfId="5" applyNumberFormat="1" applyFont="1" applyBorder="1"/>
    <xf numFmtId="49" fontId="91" fillId="0" borderId="21" xfId="5" applyNumberFormat="1" applyFont="1" applyBorder="1"/>
    <xf numFmtId="0" fontId="1" fillId="21" borderId="0" xfId="6" quotePrefix="1" applyFill="1" applyAlignment="1">
      <alignment horizontal="center"/>
    </xf>
    <xf numFmtId="0" fontId="1" fillId="21" borderId="0" xfId="6" applyFill="1" applyAlignment="1">
      <alignment horizontal="center"/>
    </xf>
    <xf numFmtId="0" fontId="1" fillId="0" borderId="0" xfId="6" applyAlignment="1">
      <alignment horizontal="center"/>
    </xf>
    <xf numFmtId="0" fontId="1" fillId="0" borderId="0" xfId="6" applyFill="1" applyAlignment="1">
      <alignment horizontal="center"/>
    </xf>
    <xf numFmtId="166" fontId="40" fillId="22" borderId="10" xfId="7" applyNumberFormat="1" applyFont="1" applyFill="1" applyBorder="1" applyAlignment="1">
      <alignment horizontal="center" vertical="center"/>
    </xf>
    <xf numFmtId="166" fontId="1" fillId="22" borderId="0" xfId="6" applyNumberFormat="1" applyFill="1"/>
    <xf numFmtId="0" fontId="92" fillId="0" borderId="0" xfId="6" applyFont="1" applyAlignment="1">
      <alignment horizontal="center" wrapText="1"/>
    </xf>
    <xf numFmtId="0" fontId="1" fillId="0" borderId="0" xfId="6" applyNumberFormat="1" applyAlignment="1">
      <alignment horizontal="center"/>
    </xf>
    <xf numFmtId="1" fontId="1" fillId="0" borderId="0" xfId="6" applyNumberFormat="1" applyAlignment="1">
      <alignment horizontal="center"/>
    </xf>
    <xf numFmtId="0" fontId="31" fillId="24" borderId="0" xfId="0" applyFont="1" applyFill="1" applyAlignment="1">
      <alignment vertical="center"/>
    </xf>
    <xf numFmtId="0" fontId="12" fillId="24" borderId="0" xfId="0" applyFont="1" applyFill="1" applyAlignment="1">
      <alignment vertical="center"/>
    </xf>
    <xf numFmtId="164" fontId="12" fillId="24" borderId="0" xfId="1" applyNumberFormat="1" applyFont="1" applyFill="1" applyAlignment="1">
      <alignment vertical="center"/>
    </xf>
    <xf numFmtId="5" fontId="12" fillId="24" borderId="0" xfId="0" applyNumberFormat="1" applyFont="1" applyFill="1" applyAlignment="1">
      <alignment vertical="center"/>
    </xf>
    <xf numFmtId="0" fontId="33" fillId="24" borderId="0" xfId="0" applyFont="1" applyFill="1" applyAlignment="1">
      <alignment vertical="center"/>
    </xf>
    <xf numFmtId="0" fontId="9" fillId="23" borderId="0" xfId="0" applyFont="1" applyFill="1"/>
    <xf numFmtId="42" fontId="11" fillId="0" borderId="10" xfId="2" applyNumberFormat="1" applyFont="1" applyFill="1" applyBorder="1"/>
    <xf numFmtId="165" fontId="15" fillId="7" borderId="6" xfId="2" applyNumberFormat="1" applyFont="1" applyFill="1" applyBorder="1" applyAlignment="1">
      <alignment horizontal="center" vertical="center" wrapText="1"/>
    </xf>
    <xf numFmtId="165" fontId="15" fillId="7" borderId="4" xfId="2" applyNumberFormat="1" applyFont="1" applyFill="1" applyBorder="1" applyAlignment="1">
      <alignment horizontal="center" vertical="center" wrapText="1"/>
    </xf>
    <xf numFmtId="165" fontId="15" fillId="7" borderId="2" xfId="2" applyNumberFormat="1" applyFont="1" applyFill="1" applyBorder="1" applyAlignment="1">
      <alignment horizontal="center" vertical="center" wrapText="1"/>
    </xf>
    <xf numFmtId="164" fontId="19" fillId="0" borderId="3" xfId="1" applyNumberFormat="1" applyFont="1" applyBorder="1" applyAlignment="1">
      <alignment horizontal="center"/>
    </xf>
    <xf numFmtId="164" fontId="19" fillId="0" borderId="23" xfId="1" applyNumberFormat="1" applyFont="1" applyBorder="1" applyAlignment="1">
      <alignment horizontal="center"/>
    </xf>
    <xf numFmtId="164" fontId="19" fillId="0" borderId="8" xfId="1" applyNumberFormat="1" applyFont="1" applyBorder="1" applyAlignment="1">
      <alignment horizontal="center"/>
    </xf>
    <xf numFmtId="164" fontId="19" fillId="0" borderId="19"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7" borderId="6"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2" xfId="0" applyFont="1" applyFill="1" applyBorder="1" applyAlignment="1">
      <alignment horizontal="center" vertical="center" wrapText="1"/>
    </xf>
    <xf numFmtId="1" fontId="41" fillId="7" borderId="6" xfId="0" applyNumberFormat="1" applyFont="1" applyFill="1" applyBorder="1" applyAlignment="1">
      <alignment horizontal="center" vertical="center" wrapText="1"/>
    </xf>
    <xf numFmtId="1" fontId="41" fillId="7" borderId="4" xfId="0" applyNumberFormat="1" applyFont="1" applyFill="1" applyBorder="1" applyAlignment="1">
      <alignment horizontal="center" vertical="center" wrapText="1"/>
    </xf>
    <xf numFmtId="1" fontId="41" fillId="7" borderId="2" xfId="0" applyNumberFormat="1" applyFont="1" applyFill="1" applyBorder="1" applyAlignment="1">
      <alignment horizontal="center" vertical="center" wrapText="1"/>
    </xf>
    <xf numFmtId="0" fontId="16" fillId="12" borderId="0" xfId="0" applyFont="1" applyFill="1" applyBorder="1" applyAlignment="1">
      <alignment horizontal="left" vertical="center" wrapText="1"/>
    </xf>
    <xf numFmtId="0" fontId="10" fillId="0" borderId="0" xfId="0" applyFont="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20" borderId="0" xfId="0" applyFont="1" applyFill="1" applyBorder="1" applyAlignment="1">
      <alignment horizontal="left" vertical="center" wrapText="1"/>
    </xf>
    <xf numFmtId="0" fontId="10" fillId="0" borderId="1" xfId="0" applyFont="1" applyBorder="1" applyAlignment="1">
      <alignment horizontal="center" vertic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0" fontId="26" fillId="0" borderId="0" xfId="0" applyFont="1" applyAlignment="1">
      <alignment horizontal="left" wrapText="1"/>
    </xf>
    <xf numFmtId="0" fontId="19" fillId="0" borderId="21" xfId="0" applyFont="1" applyBorder="1" applyAlignment="1">
      <alignment horizontal="center" vertical="center" wrapText="1"/>
    </xf>
    <xf numFmtId="49" fontId="39" fillId="0" borderId="0" xfId="5" applyNumberFormat="1" applyFont="1" applyBorder="1" applyAlignment="1">
      <alignment horizontal="center"/>
    </xf>
    <xf numFmtId="49" fontId="39" fillId="0" borderId="21" xfId="5" applyNumberFormat="1" applyFont="1" applyBorder="1" applyAlignment="1">
      <alignment horizontal="center"/>
    </xf>
    <xf numFmtId="49" fontId="40" fillId="21" borderId="1" xfId="5" applyNumberFormat="1" applyFont="1" applyFill="1" applyBorder="1" applyAlignment="1">
      <alignment horizontal="center" vertical="center"/>
    </xf>
    <xf numFmtId="49" fontId="40" fillId="11" borderId="0" xfId="5" applyNumberFormat="1" applyFont="1" applyFill="1" applyBorder="1" applyAlignment="1">
      <alignment horizontal="center" vertical="center"/>
    </xf>
    <xf numFmtId="166" fontId="40" fillId="13" borderId="22" xfId="5" applyNumberFormat="1" applyFont="1" applyFill="1" applyBorder="1" applyAlignment="1">
      <alignment horizontal="center" vertical="center"/>
    </xf>
    <xf numFmtId="166" fontId="40" fillId="13" borderId="16" xfId="5" applyNumberFormat="1" applyFont="1" applyFill="1" applyBorder="1" applyAlignment="1">
      <alignment horizontal="center" vertical="center"/>
    </xf>
    <xf numFmtId="0" fontId="14" fillId="4" borderId="1" xfId="0" applyFont="1" applyFill="1" applyBorder="1" applyAlignment="1">
      <alignment horizontal="right"/>
    </xf>
    <xf numFmtId="0" fontId="10" fillId="4" borderId="1" xfId="0" applyFont="1" applyFill="1" applyBorder="1" applyAlignment="1"/>
    <xf numFmtId="5" fontId="11" fillId="4" borderId="1" xfId="0" applyNumberFormat="1" applyFont="1" applyFill="1" applyBorder="1"/>
    <xf numFmtId="0" fontId="9" fillId="4" borderId="0" xfId="0" applyFont="1" applyFill="1"/>
    <xf numFmtId="0" fontId="14" fillId="4" borderId="1" xfId="0" applyFont="1" applyFill="1" applyBorder="1" applyAlignment="1">
      <alignment horizontal="left"/>
    </xf>
    <xf numFmtId="0" fontId="10" fillId="4" borderId="1" xfId="0" applyFont="1" applyFill="1" applyBorder="1" applyAlignment="1">
      <alignment horizontal="center"/>
    </xf>
    <xf numFmtId="168" fontId="16" fillId="4" borderId="27" xfId="1" applyNumberFormat="1" applyFont="1" applyFill="1" applyBorder="1" applyAlignment="1">
      <alignment horizontal="center"/>
    </xf>
    <xf numFmtId="3" fontId="11" fillId="4" borderId="10" xfId="1" applyNumberFormat="1" applyFont="1" applyFill="1" applyBorder="1" applyAlignment="1">
      <alignment horizontal="center"/>
    </xf>
    <xf numFmtId="3" fontId="11" fillId="4" borderId="6" xfId="1" applyNumberFormat="1" applyFont="1" applyFill="1" applyBorder="1" applyAlignment="1">
      <alignment horizontal="center"/>
    </xf>
    <xf numFmtId="165" fontId="9" fillId="4" borderId="11" xfId="2" applyNumberFormat="1" applyFont="1" applyFill="1" applyBorder="1" applyAlignment="1">
      <alignment horizontal="center"/>
    </xf>
    <xf numFmtId="42" fontId="12" fillId="4" borderId="11" xfId="0" applyNumberFormat="1" applyFont="1" applyFill="1" applyBorder="1"/>
    <xf numFmtId="3" fontId="11" fillId="4" borderId="10" xfId="1" applyNumberFormat="1" applyFont="1" applyFill="1" applyBorder="1"/>
    <xf numFmtId="42" fontId="11" fillId="4" borderId="10" xfId="2" applyNumberFormat="1" applyFont="1" applyFill="1" applyBorder="1"/>
    <xf numFmtId="42" fontId="11" fillId="4" borderId="6" xfId="2" applyNumberFormat="1" applyFont="1" applyFill="1" applyBorder="1"/>
    <xf numFmtId="42" fontId="11" fillId="4" borderId="2" xfId="2" applyNumberFormat="1" applyFont="1" applyFill="1" applyBorder="1"/>
    <xf numFmtId="42" fontId="11" fillId="4" borderId="20" xfId="2" applyNumberFormat="1" applyFont="1" applyFill="1" applyBorder="1"/>
    <xf numFmtId="0" fontId="2" fillId="4" borderId="17" xfId="0" applyFont="1" applyFill="1" applyBorder="1"/>
    <xf numFmtId="0" fontId="9" fillId="4" borderId="1" xfId="0" applyFont="1" applyFill="1" applyBorder="1" applyAlignment="1">
      <alignment horizontal="center"/>
    </xf>
    <xf numFmtId="0" fontId="10" fillId="4" borderId="17" xfId="0" applyFont="1" applyFill="1" applyBorder="1" applyAlignment="1">
      <alignment horizontal="center"/>
    </xf>
    <xf numFmtId="15" fontId="9" fillId="4" borderId="17" xfId="0" applyNumberFormat="1" applyFont="1" applyFill="1" applyBorder="1" applyAlignment="1">
      <alignment horizontal="center"/>
    </xf>
    <xf numFmtId="15" fontId="9" fillId="4" borderId="17" xfId="0" applyNumberFormat="1" applyFont="1" applyFill="1" applyBorder="1" applyAlignment="1">
      <alignment horizontal="center"/>
    </xf>
    <xf numFmtId="0" fontId="10" fillId="4" borderId="0" xfId="0" applyFont="1" applyFill="1"/>
    <xf numFmtId="44" fontId="9" fillId="8" borderId="11" xfId="0" applyNumberFormat="1" applyFont="1" applyFill="1" applyBorder="1"/>
    <xf numFmtId="164" fontId="11" fillId="4" borderId="2" xfId="1" applyNumberFormat="1" applyFont="1" applyFill="1" applyBorder="1"/>
    <xf numFmtId="164" fontId="11" fillId="4" borderId="2" xfId="1" applyNumberFormat="1" applyFont="1" applyFill="1" applyBorder="1" applyAlignment="1">
      <alignment horizontal="center"/>
    </xf>
    <xf numFmtId="0" fontId="11" fillId="4" borderId="2" xfId="0" applyFont="1" applyFill="1" applyBorder="1"/>
    <xf numFmtId="165" fontId="2" fillId="4" borderId="2" xfId="2" applyNumberFormat="1" applyFont="1" applyFill="1" applyBorder="1"/>
    <xf numFmtId="165" fontId="11" fillId="4" borderId="2" xfId="2" applyNumberFormat="1" applyFont="1" applyFill="1" applyBorder="1"/>
    <xf numFmtId="164" fontId="11" fillId="4" borderId="10" xfId="1" applyNumberFormat="1" applyFont="1" applyFill="1" applyBorder="1"/>
    <xf numFmtId="164" fontId="11" fillId="4" borderId="10" xfId="1" applyNumberFormat="1" applyFont="1" applyFill="1" applyBorder="1" applyAlignment="1">
      <alignment horizontal="center"/>
    </xf>
    <xf numFmtId="0" fontId="11" fillId="4" borderId="10" xfId="0" applyFont="1" applyFill="1" applyBorder="1"/>
    <xf numFmtId="165" fontId="2" fillId="4" borderId="10" xfId="2" applyNumberFormat="1" applyFont="1" applyFill="1" applyBorder="1"/>
    <xf numFmtId="0" fontId="11" fillId="4" borderId="22" xfId="0" applyFont="1" applyFill="1" applyBorder="1" applyAlignment="1">
      <alignment horizontal="left"/>
    </xf>
    <xf numFmtId="0" fontId="11" fillId="4" borderId="17" xfId="0" applyFont="1" applyFill="1" applyBorder="1" applyAlignment="1">
      <alignment horizontal="left"/>
    </xf>
    <xf numFmtId="0" fontId="11" fillId="4" borderId="16" xfId="0" applyFont="1" applyFill="1" applyBorder="1" applyAlignment="1">
      <alignment horizontal="left"/>
    </xf>
    <xf numFmtId="164" fontId="11" fillId="4" borderId="22" xfId="1" applyNumberFormat="1" applyFont="1" applyFill="1" applyBorder="1" applyAlignment="1">
      <alignment horizontal="center"/>
    </xf>
    <xf numFmtId="164" fontId="11" fillId="4" borderId="16" xfId="1" applyNumberFormat="1" applyFont="1" applyFill="1" applyBorder="1" applyAlignment="1">
      <alignment horizontal="center"/>
    </xf>
    <xf numFmtId="0" fontId="9" fillId="4" borderId="22" xfId="0" applyFont="1" applyFill="1" applyBorder="1" applyAlignment="1">
      <alignment horizontal="center"/>
    </xf>
    <xf numFmtId="0" fontId="9" fillId="4" borderId="17" xfId="0" applyFont="1" applyFill="1" applyBorder="1" applyAlignment="1">
      <alignment horizontal="center"/>
    </xf>
    <xf numFmtId="0" fontId="9" fillId="4" borderId="16" xfId="0" applyFont="1" applyFill="1" applyBorder="1" applyAlignment="1">
      <alignment horizontal="center"/>
    </xf>
    <xf numFmtId="44" fontId="11" fillId="4" borderId="10" xfId="2" applyFont="1" applyFill="1" applyBorder="1"/>
    <xf numFmtId="44" fontId="11" fillId="4" borderId="6" xfId="2" applyFont="1" applyFill="1" applyBorder="1"/>
    <xf numFmtId="164" fontId="11" fillId="4" borderId="5" xfId="1" applyNumberFormat="1" applyFont="1" applyFill="1" applyBorder="1" applyAlignment="1">
      <alignment horizontal="center"/>
    </xf>
    <xf numFmtId="164" fontId="11" fillId="4" borderId="21" xfId="1" applyNumberFormat="1" applyFont="1" applyFill="1" applyBorder="1" applyAlignment="1">
      <alignment horizontal="center"/>
    </xf>
    <xf numFmtId="164" fontId="11" fillId="4" borderId="18" xfId="1" applyNumberFormat="1" applyFont="1" applyFill="1" applyBorder="1" applyAlignment="1">
      <alignment horizontal="center"/>
    </xf>
    <xf numFmtId="164" fontId="11" fillId="4" borderId="3" xfId="1" applyNumberFormat="1" applyFont="1" applyFill="1" applyBorder="1" applyAlignment="1">
      <alignment horizontal="center"/>
    </xf>
    <xf numFmtId="164" fontId="11" fillId="4" borderId="0" xfId="1" applyNumberFormat="1" applyFont="1" applyFill="1" applyBorder="1" applyAlignment="1">
      <alignment horizontal="center"/>
    </xf>
    <xf numFmtId="164" fontId="11" fillId="4" borderId="23" xfId="1" applyNumberFormat="1" applyFont="1" applyFill="1" applyBorder="1" applyAlignment="1">
      <alignment horizontal="center"/>
    </xf>
    <xf numFmtId="164" fontId="11" fillId="4" borderId="8" xfId="1" applyNumberFormat="1" applyFont="1" applyFill="1" applyBorder="1" applyAlignment="1">
      <alignment horizontal="center"/>
    </xf>
    <xf numFmtId="164" fontId="11" fillId="4" borderId="1" xfId="1" applyNumberFormat="1" applyFont="1" applyFill="1" applyBorder="1" applyAlignment="1">
      <alignment horizontal="center"/>
    </xf>
    <xf numFmtId="164" fontId="11" fillId="4" borderId="19" xfId="1" applyNumberFormat="1" applyFont="1" applyFill="1" applyBorder="1" applyAlignment="1">
      <alignment horizontal="center"/>
    </xf>
  </cellXfs>
  <cellStyles count="8">
    <cellStyle name="Comma" xfId="1" builtinId="3"/>
    <cellStyle name="Currency" xfId="2" builtinId="4"/>
    <cellStyle name="Currency 2" xfId="7" xr:uid="{00000000-0005-0000-0000-000002000000}"/>
    <cellStyle name="Hyperlink" xfId="4" builtinId="8"/>
    <cellStyle name="Normal" xfId="0" builtinId="0"/>
    <cellStyle name="Normal 2" xfId="3" xr:uid="{00000000-0005-0000-0000-000005000000}"/>
    <cellStyle name="Normal 2 2" xfId="5" xr:uid="{00000000-0005-0000-0000-000006000000}"/>
    <cellStyle name="Normal 3" xfId="6"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9900FF"/>
      <color rgb="FFCCFF99"/>
      <color rgb="FFFFCC66"/>
      <color rgb="FFBC0CA3"/>
      <color rgb="FFFFCCFF"/>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a:extLst>
            <a:ext uri="{FF2B5EF4-FFF2-40B4-BE49-F238E27FC236}">
              <a16:creationId xmlns:a16="http://schemas.microsoft.com/office/drawing/2014/main" id="{00000000-0008-0000-0100-000005000000}"/>
            </a:ext>
          </a:extLst>
        </xdr:cNvPr>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495301</xdr:colOff>
      <xdr:row>20</xdr:row>
      <xdr:rowOff>76200</xdr:rowOff>
    </xdr:from>
    <xdr:to>
      <xdr:col>12</xdr:col>
      <xdr:colOff>190500</xdr:colOff>
      <xdr:row>47</xdr:row>
      <xdr:rowOff>142875</xdr:rowOff>
    </xdr:to>
    <xdr:sp macro="" textlink="">
      <xdr:nvSpPr>
        <xdr:cNvPr id="2" name="TextBox 1">
          <a:extLst>
            <a:ext uri="{FF2B5EF4-FFF2-40B4-BE49-F238E27FC236}">
              <a16:creationId xmlns:a16="http://schemas.microsoft.com/office/drawing/2014/main" id="{F828AE0F-48B0-42B2-BF5C-A7CA63E41D9D}"/>
            </a:ext>
          </a:extLst>
        </xdr:cNvPr>
        <xdr:cNvSpPr txBox="1"/>
      </xdr:nvSpPr>
      <xdr:spPr>
        <a:xfrm>
          <a:off x="495301" y="3752850"/>
          <a:ext cx="6349999" cy="5178425"/>
        </a:xfrm>
        <a:prstGeom prst="rect">
          <a:avLst/>
        </a:prstGeom>
        <a:solidFill>
          <a:schemeClr val="accent4">
            <a:lumMod val="20000"/>
            <a:lumOff val="80000"/>
          </a:schemeClr>
        </a:solidFill>
        <a:ln w="9525" cmpd="sng">
          <a:solidFill>
            <a:sysClr val="window" lastClr="FFFFFF">
              <a:shade val="50000"/>
            </a:sysClr>
          </a:solidFill>
        </a:ln>
        <a:effectLst>
          <a:outerShdw blurRad="63500" sx="72000" sy="72000" algn="ctr" rotWithShape="0">
            <a:prstClr val="black">
              <a:alpha val="40000"/>
            </a:prstClr>
          </a:outerShdw>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1" i="0" u="sng" strike="noStrike" kern="0" cap="none" spc="0" normalizeH="0" baseline="0" noProof="0">
              <a:ln>
                <a:noFill/>
              </a:ln>
              <a:solidFill>
                <a:sysClr val="windowText" lastClr="000000"/>
              </a:solidFill>
              <a:effectLst/>
              <a:uLnTx/>
              <a:uFillTx/>
              <a:latin typeface="Calibri" panose="020F0502020204030204"/>
              <a:ea typeface="+mn-ea"/>
              <a:cs typeface="+mn-cs"/>
            </a:rPr>
            <a:t>Definitions and payment processing</a:t>
          </a:r>
        </a:p>
        <a:p>
          <a:pPr marL="0" marR="0" lvl="0" indent="0" algn="l" defTabSz="914400" eaLnBrk="1" fontAlgn="auto" latinLnBrk="0" hangingPunct="1">
            <a:lnSpc>
              <a:spcPct val="100000"/>
            </a:lnSpc>
            <a:spcBef>
              <a:spcPts val="0"/>
            </a:spcBef>
            <a:spcAft>
              <a:spcPts val="0"/>
            </a:spcAft>
            <a:buClrTx/>
            <a:buSzTx/>
            <a:buFontTx/>
            <a:buNone/>
            <a:tabLst/>
            <a:defRPr/>
          </a:pPr>
          <a:br>
            <a:rPr kumimoji="0" lang="en-US" sz="800" b="1" i="0" u="sng"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Directors: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directors are paid a summer teaching salary per course, based on college and rank, or less depending on budget revenues.  Salary payments are issued in two parts—2/3 of the salary in two or three consecutive disbursements on scheduled University payroll dates during the program, and 1/3 in one disbursement after the program financial report is approved by International Accounting.</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endPar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instructors are paid a summer teaching salary per course, based on college and rank, or less depending on budget revenues.  Salary payments are issued in two or three consecutive disbursements on scheduled University payroll dates during the program.  Instructors who are assigned WellsOne debit cards are paid in two parts like program directors.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Non-teaching Assistants: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Non-teaching program assistants are paid through JMU Payroll after the start of the program.  The assistant is paid based on the number of days in-program/on-site.  Non-teaching program assistants who are not enrolled for credit hours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selected within the group of participants in a competitive process or with specific documented criteria are paid through JMU Payroll after the start of the program. They may receive a salary of $500 to $1,000, or less depending on budget revenues.</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who intend to enroll for credit in the study abroad program must complete all application requirements to be considered for admission.  They are responsible for tuition and fees; their expenses as a participant are included in the program budget.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Graduate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Graduate student assistants assigned to provide teaching support to the program director(s) are paid through JMU Payroll after the start of the program. They may receive a salary of $1,500 to $2,100, or less.  Graduate assistants </a:t>
          </a:r>
          <a:r>
            <a:rPr kumimoji="0" lang="en-US" sz="900" b="0" i="0" u="none" strike="noStrike" kern="0" cap="none" spc="0" normalizeH="0" baseline="0">
              <a:ln>
                <a:noFill/>
              </a:ln>
              <a:solidFill>
                <a:sysClr val="windowText" lastClr="000000"/>
              </a:solidFill>
              <a:effectLst/>
              <a:uLnTx/>
              <a:uFillTx/>
              <a:latin typeface="Calibri" panose="020F0502020204030204"/>
              <a:ea typeface="+mn-ea"/>
              <a:cs typeface="+mn-cs"/>
            </a:rPr>
            <a:t>who are not enrolled for credit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12-month/Full-Time Employees: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12-month administrative faculty and full-time classified employees receive a reduced salary of 60% of a summer teaching salary, based on college and rank, or less depending on budget revenues.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Hiring Process: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mn-lt"/>
              <a:ea typeface="+mn-ea"/>
              <a:cs typeface="+mn-cs"/>
            </a:rPr>
            <a:t>First-time non-student hires and re-hires are expected to “Onboard” with JMU Human Resources which includes: submitting federal and state tax forms and a direct deposit authorization; presenting a signed copy of Social Security card and a voided check; and consenting to a criminal background check.  An MOU or contract is also required.  </a:t>
          </a:r>
          <a:r>
            <a:rPr lang="en-US" sz="900" b="0" i="0" baseline="0">
              <a:effectLst/>
              <a:latin typeface="+mn-lt"/>
              <a:ea typeface="+mn-ea"/>
              <a:cs typeface="+mn-cs"/>
            </a:rPr>
            <a:t>Eligible student employees are hired through the JMU Student Work Employment Center.  </a:t>
          </a:r>
          <a:br>
            <a:rPr lang="en-US" sz="900" b="0" i="0" baseline="0">
              <a:effectLst/>
              <a:latin typeface="+mn-lt"/>
              <a:ea typeface="+mn-ea"/>
              <a:cs typeface="+mn-cs"/>
            </a:rPr>
          </a:br>
          <a:r>
            <a:rPr lang="en-US" sz="900" b="0" i="0" baseline="0">
              <a:effectLst/>
              <a:latin typeface="+mn-lt"/>
              <a:ea typeface="+mn-ea"/>
              <a:cs typeface="+mn-cs"/>
            </a:rPr>
            <a:t>Failure to complete all requirements prior to the start of the contract will void the employment agreement.  </a:t>
          </a:r>
          <a:br>
            <a:rPr lang="en-US" sz="900" b="0" i="0" baseline="0">
              <a:effectLst/>
              <a:latin typeface="+mn-lt"/>
              <a:ea typeface="+mn-ea"/>
              <a:cs typeface="+mn-cs"/>
            </a:rPr>
          </a:br>
          <a:r>
            <a:rPr lang="en-US" sz="900" b="1" i="0" baseline="0">
              <a:effectLst/>
              <a:latin typeface="+mn-lt"/>
              <a:ea typeface="+mn-ea"/>
              <a:cs typeface="+mn-cs"/>
            </a:rPr>
            <a:t>Expenses for Non-Teaching Program Assistants and Graduate Assistants who are not enrolled for credit:     </a:t>
          </a:r>
          <a:br>
            <a:rPr lang="en-US" sz="900" b="1" i="0" baseline="0">
              <a:effectLst/>
              <a:latin typeface="+mn-lt"/>
              <a:ea typeface="+mn-ea"/>
              <a:cs typeface="+mn-cs"/>
            </a:rPr>
          </a:br>
          <a:r>
            <a:rPr lang="en-US" sz="900" b="0" i="0" baseline="0">
              <a:effectLst/>
              <a:latin typeface="+mn-lt"/>
              <a:ea typeface="+mn-ea"/>
              <a:cs typeface="+mn-cs"/>
            </a:rPr>
            <a:t>Expenses for airfare, on-site accommodations, meals, transportation, and other program-related expenses are to be paid by the employee.  </a:t>
          </a:r>
          <a:endParaRPr lang="en-US" sz="9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br>
            <a:rPr lang="en-US" sz="900" b="0" i="0" baseline="0">
              <a:effectLst/>
              <a:latin typeface="+mn-lt"/>
              <a:ea typeface="+mn-ea"/>
              <a:cs typeface="+mn-cs"/>
            </a:rPr>
          </a:br>
          <a:endParaRPr kumimoji="0" 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P69"/>
  <sheetViews>
    <sheetView tabSelected="1" zoomScaleNormal="75" zoomScaleSheetLayoutView="75" workbookViewId="0">
      <selection activeCell="C19" sqref="C19"/>
    </sheetView>
  </sheetViews>
  <sheetFormatPr baseColWidth="10" defaultColWidth="9.1640625" defaultRowHeight="19.5" customHeight="1" x14ac:dyDescent="0.2"/>
  <cols>
    <col min="1" max="1" width="41.5" style="1" customWidth="1"/>
    <col min="2" max="5" width="18.83203125" style="1" customWidth="1"/>
    <col min="6" max="7" width="0.6640625" style="3" customWidth="1"/>
    <col min="8" max="8" width="29.1640625" style="1" customWidth="1"/>
    <col min="9" max="9" width="16.1640625" style="24" customWidth="1"/>
    <col min="10" max="10" width="16.1640625" style="25" customWidth="1"/>
    <col min="11" max="12" width="16.1640625" style="13" customWidth="1"/>
    <col min="13" max="13" width="16.1640625" style="25" customWidth="1"/>
    <col min="14" max="14" width="0.5" style="1" customWidth="1"/>
    <col min="15" max="15" width="47" style="1" customWidth="1"/>
    <col min="16" max="16" width="88.5" style="47" customWidth="1"/>
    <col min="17" max="17" width="1.1640625" style="52" customWidth="1"/>
    <col min="18" max="18" width="1.5" style="12" customWidth="1"/>
    <col min="19" max="19" width="31.5" style="12" customWidth="1"/>
    <col min="20" max="21" width="11.1640625" style="12" customWidth="1"/>
    <col min="22" max="22" width="16.1640625" style="12" customWidth="1"/>
    <col min="23" max="23" width="0.5" style="1" customWidth="1"/>
    <col min="24" max="16384" width="9.1640625" style="1"/>
  </cols>
  <sheetData>
    <row r="1" spans="1:25" s="253" customFormat="1" ht="27.75" customHeight="1" thickBot="1" x14ac:dyDescent="0.2">
      <c r="A1" s="252" t="s">
        <v>368</v>
      </c>
      <c r="I1" s="254"/>
      <c r="J1" s="255"/>
      <c r="K1" s="255"/>
      <c r="L1" s="255"/>
      <c r="M1" s="255"/>
      <c r="N1" s="255"/>
      <c r="O1" s="255"/>
      <c r="R1" s="256"/>
      <c r="S1" s="256"/>
    </row>
    <row r="2" spans="1:25" ht="21" customHeight="1" x14ac:dyDescent="0.2">
      <c r="B2" s="115" t="s">
        <v>353</v>
      </c>
      <c r="D2" s="155" t="s">
        <v>30</v>
      </c>
      <c r="E2" s="220"/>
      <c r="H2" s="293" t="s">
        <v>94</v>
      </c>
      <c r="I2" s="294" t="str">
        <f>B7</f>
        <v xml:space="preserve"> </v>
      </c>
      <c r="J2" s="294"/>
      <c r="K2" s="294"/>
      <c r="L2" s="294"/>
      <c r="M2" s="295"/>
      <c r="N2" s="296"/>
      <c r="O2" s="297" t="s">
        <v>105</v>
      </c>
      <c r="P2" s="298" t="str">
        <f>I2</f>
        <v xml:space="preserve"> </v>
      </c>
      <c r="Q2" s="212"/>
      <c r="R2" s="150"/>
      <c r="S2" s="161" t="s">
        <v>223</v>
      </c>
      <c r="T2" s="161"/>
      <c r="U2" s="161"/>
      <c r="V2" s="217"/>
    </row>
    <row r="3" spans="1:25" ht="21" customHeight="1" thickBot="1" x14ac:dyDescent="0.25">
      <c r="B3" s="115" t="s">
        <v>390</v>
      </c>
      <c r="D3" s="175" t="s">
        <v>356</v>
      </c>
      <c r="E3" s="299">
        <v>1.1499999999999999</v>
      </c>
      <c r="H3" s="151">
        <f>E3</f>
        <v>1.1499999999999999</v>
      </c>
      <c r="I3" s="262" t="s">
        <v>75</v>
      </c>
      <c r="J3" s="263"/>
      <c r="K3" s="262" t="s">
        <v>76</v>
      </c>
      <c r="L3" s="263"/>
      <c r="M3" s="13"/>
      <c r="O3" s="277" t="s">
        <v>106</v>
      </c>
      <c r="P3" s="156" t="s">
        <v>226</v>
      </c>
      <c r="Q3" s="53"/>
      <c r="S3" s="104" t="s">
        <v>204</v>
      </c>
    </row>
    <row r="4" spans="1:25" ht="21" customHeight="1" thickBot="1" x14ac:dyDescent="0.25">
      <c r="H4" s="151"/>
      <c r="I4" s="264" t="s">
        <v>2</v>
      </c>
      <c r="J4" s="265"/>
      <c r="K4" s="264" t="s">
        <v>3</v>
      </c>
      <c r="L4" s="265"/>
      <c r="M4" s="13"/>
      <c r="O4" s="277"/>
      <c r="P4" s="156" t="s">
        <v>224</v>
      </c>
      <c r="Q4" s="53"/>
      <c r="S4" s="12" t="s">
        <v>199</v>
      </c>
      <c r="T4" s="176">
        <f>B9</f>
        <v>44929</v>
      </c>
    </row>
    <row r="5" spans="1:25" ht="21" customHeight="1" x14ac:dyDescent="0.2">
      <c r="H5" s="2" t="s">
        <v>4</v>
      </c>
      <c r="I5" s="83" t="s">
        <v>365</v>
      </c>
      <c r="J5" s="84" t="s">
        <v>33</v>
      </c>
      <c r="K5" s="85" t="s">
        <v>84</v>
      </c>
      <c r="L5" s="86" t="s">
        <v>86</v>
      </c>
      <c r="M5" s="87" t="s">
        <v>5</v>
      </c>
      <c r="O5" s="277"/>
      <c r="P5" s="156" t="s">
        <v>225</v>
      </c>
      <c r="Q5" s="55"/>
      <c r="S5" s="12" t="s">
        <v>200</v>
      </c>
      <c r="T5" s="176">
        <f>D9</f>
        <v>44936</v>
      </c>
    </row>
    <row r="6" spans="1:25" ht="21" customHeight="1" thickBot="1" x14ac:dyDescent="0.25">
      <c r="A6" s="11" t="s">
        <v>63</v>
      </c>
      <c r="B6" s="310"/>
      <c r="C6" s="310"/>
      <c r="D6" s="310"/>
      <c r="E6" s="257"/>
      <c r="I6" s="74" t="s">
        <v>320</v>
      </c>
      <c r="J6" s="88" t="s">
        <v>34</v>
      </c>
      <c r="K6" s="89" t="s">
        <v>85</v>
      </c>
      <c r="L6" s="88" t="s">
        <v>87</v>
      </c>
      <c r="M6" s="90" t="s">
        <v>6</v>
      </c>
      <c r="O6" s="157" t="s">
        <v>208</v>
      </c>
      <c r="P6" s="158" t="s">
        <v>222</v>
      </c>
      <c r="Q6" s="53"/>
      <c r="S6" s="12" t="s">
        <v>201</v>
      </c>
      <c r="T6" s="177">
        <f>IF(COUNT($B$9:$D$9)=2,$D$9-$B$9+1,"")</f>
        <v>8</v>
      </c>
      <c r="X6" s="46"/>
      <c r="Y6" s="46"/>
    </row>
    <row r="7" spans="1:25" ht="21" customHeight="1" x14ac:dyDescent="0.2">
      <c r="A7" s="11" t="s">
        <v>7</v>
      </c>
      <c r="B7" s="311" t="s">
        <v>46</v>
      </c>
      <c r="C7" s="311"/>
      <c r="D7" s="311"/>
      <c r="H7" s="2" t="s">
        <v>60</v>
      </c>
      <c r="I7" s="211" t="s">
        <v>231</v>
      </c>
      <c r="J7" s="181" t="s">
        <v>252</v>
      </c>
      <c r="K7" s="133" t="s">
        <v>293</v>
      </c>
      <c r="L7" s="211" t="s">
        <v>231</v>
      </c>
      <c r="M7" s="181" t="s">
        <v>252</v>
      </c>
      <c r="O7" s="182" t="s">
        <v>275</v>
      </c>
      <c r="P7" s="183" t="s">
        <v>251</v>
      </c>
      <c r="Q7" s="54"/>
      <c r="R7" s="48"/>
      <c r="S7" s="12" t="s">
        <v>202</v>
      </c>
      <c r="T7" s="187">
        <f>IF(T5="","",CEILING(T6/30,1))</f>
        <v>1</v>
      </c>
      <c r="X7" s="46"/>
    </row>
    <row r="8" spans="1:25" ht="21" customHeight="1" x14ac:dyDescent="0.2">
      <c r="A8" s="11" t="s">
        <v>32</v>
      </c>
      <c r="B8" s="312"/>
      <c r="C8" s="312"/>
      <c r="D8" s="312"/>
      <c r="E8" s="159" t="s">
        <v>88</v>
      </c>
      <c r="H8" s="1" t="s">
        <v>8</v>
      </c>
      <c r="I8" s="304"/>
      <c r="J8" s="40">
        <f>I8*$E$3</f>
        <v>0</v>
      </c>
      <c r="K8" s="218">
        <v>0</v>
      </c>
      <c r="L8" s="305">
        <v>0</v>
      </c>
      <c r="M8" s="33">
        <f t="shared" ref="M8:M16" si="0">SUM(J8:L8)</f>
        <v>0</v>
      </c>
      <c r="O8" s="107" t="s">
        <v>151</v>
      </c>
      <c r="P8" s="309"/>
      <c r="T8" s="110" t="s">
        <v>297</v>
      </c>
      <c r="X8" s="46"/>
    </row>
    <row r="9" spans="1:25" ht="21" customHeight="1" thickBot="1" x14ac:dyDescent="0.25">
      <c r="A9" s="11" t="s">
        <v>9</v>
      </c>
      <c r="B9" s="313">
        <v>44929</v>
      </c>
      <c r="C9" s="11" t="s">
        <v>10</v>
      </c>
      <c r="D9" s="313">
        <v>44936</v>
      </c>
      <c r="E9" s="160">
        <f>IF(COUNT($B$9:$D$9)=2,$D$9-$B$9+1,"")</f>
        <v>8</v>
      </c>
      <c r="H9" s="1" t="s">
        <v>31</v>
      </c>
      <c r="I9" s="304"/>
      <c r="J9" s="40">
        <f t="shared" ref="J9:J16" si="1">I9*$E$3</f>
        <v>0</v>
      </c>
      <c r="K9" s="218">
        <v>0</v>
      </c>
      <c r="L9" s="305">
        <v>0</v>
      </c>
      <c r="M9" s="33">
        <f t="shared" si="0"/>
        <v>0</v>
      </c>
      <c r="O9" s="107" t="s">
        <v>96</v>
      </c>
      <c r="P9" s="309"/>
      <c r="S9" s="104" t="s">
        <v>206</v>
      </c>
      <c r="W9" s="46"/>
    </row>
    <row r="10" spans="1:25" ht="21" customHeight="1" thickBot="1" x14ac:dyDescent="0.25">
      <c r="A10" s="70"/>
      <c r="B10" s="73" t="s">
        <v>278</v>
      </c>
      <c r="C10" s="61"/>
      <c r="D10" s="73" t="s">
        <v>140</v>
      </c>
      <c r="H10" s="1" t="s">
        <v>64</v>
      </c>
      <c r="I10" s="31"/>
      <c r="J10" s="258"/>
      <c r="K10" s="34"/>
      <c r="L10" s="163">
        <f>'Employee Worksheet'!I16*1.0765</f>
        <v>0</v>
      </c>
      <c r="M10" s="33">
        <f t="shared" si="0"/>
        <v>0</v>
      </c>
      <c r="O10" s="107" t="s">
        <v>295</v>
      </c>
      <c r="P10" s="309"/>
      <c r="S10" s="12" t="s">
        <v>205</v>
      </c>
      <c r="T10" s="185">
        <v>6</v>
      </c>
      <c r="U10" s="12" t="s">
        <v>283</v>
      </c>
    </row>
    <row r="11" spans="1:25" ht="21" customHeight="1" x14ac:dyDescent="0.2">
      <c r="A11" s="1" t="s">
        <v>46</v>
      </c>
      <c r="B11" s="279" t="s">
        <v>26</v>
      </c>
      <c r="C11" s="279" t="s">
        <v>27</v>
      </c>
      <c r="D11" s="279" t="s">
        <v>69</v>
      </c>
      <c r="E11" s="279" t="s">
        <v>28</v>
      </c>
      <c r="F11" s="1"/>
      <c r="G11" s="1"/>
      <c r="H11" s="1" t="s">
        <v>11</v>
      </c>
      <c r="I11" s="304"/>
      <c r="J11" s="40">
        <f t="shared" si="1"/>
        <v>0</v>
      </c>
      <c r="K11" s="218">
        <v>0</v>
      </c>
      <c r="L11" s="305">
        <v>0</v>
      </c>
      <c r="M11" s="33">
        <f t="shared" si="0"/>
        <v>0</v>
      </c>
      <c r="O11" s="107" t="s">
        <v>97</v>
      </c>
      <c r="P11" s="309"/>
      <c r="S11" s="12" t="s">
        <v>202</v>
      </c>
      <c r="T11" s="188">
        <f>IF((T5+T10)="","",CEILING((T6+T10)/30,1))</f>
        <v>1</v>
      </c>
    </row>
    <row r="12" spans="1:25" ht="21" customHeight="1" thickBot="1" x14ac:dyDescent="0.25">
      <c r="A12" s="2" t="s">
        <v>388</v>
      </c>
      <c r="B12" s="280"/>
      <c r="C12" s="280"/>
      <c r="D12" s="280"/>
      <c r="E12" s="280"/>
      <c r="H12" s="1" t="s">
        <v>44</v>
      </c>
      <c r="I12" s="304"/>
      <c r="J12" s="40">
        <f t="shared" si="1"/>
        <v>0</v>
      </c>
      <c r="K12" s="218">
        <v>0</v>
      </c>
      <c r="L12" s="306">
        <v>0</v>
      </c>
      <c r="M12" s="33">
        <f t="shared" si="0"/>
        <v>0</v>
      </c>
      <c r="O12" s="107" t="s">
        <v>98</v>
      </c>
      <c r="P12" s="309"/>
      <c r="S12" s="96" t="s">
        <v>158</v>
      </c>
      <c r="T12" s="76"/>
      <c r="U12" s="102" t="s">
        <v>143</v>
      </c>
      <c r="V12" s="103" t="s">
        <v>203</v>
      </c>
    </row>
    <row r="13" spans="1:25" ht="21" customHeight="1" thickBot="1" x14ac:dyDescent="0.25">
      <c r="A13" s="49" t="s">
        <v>37</v>
      </c>
      <c r="B13" s="82">
        <v>437</v>
      </c>
      <c r="C13" s="300">
        <v>0</v>
      </c>
      <c r="D13" s="300">
        <v>0</v>
      </c>
      <c r="E13" s="16">
        <f>B13*C13*D13</f>
        <v>0</v>
      </c>
      <c r="H13" s="1" t="s">
        <v>79</v>
      </c>
      <c r="I13" s="304"/>
      <c r="J13" s="40">
        <f t="shared" si="1"/>
        <v>0</v>
      </c>
      <c r="K13" s="218">
        <v>0</v>
      </c>
      <c r="L13" s="163">
        <f>'Equipment and Gratuities'!C20</f>
        <v>0</v>
      </c>
      <c r="M13" s="33">
        <f t="shared" si="0"/>
        <v>0</v>
      </c>
      <c r="O13" s="107" t="s">
        <v>282</v>
      </c>
      <c r="P13" s="309"/>
      <c r="S13" s="77"/>
      <c r="T13" s="97" t="s">
        <v>156</v>
      </c>
      <c r="U13" s="98">
        <v>1</v>
      </c>
      <c r="V13" s="180">
        <f>$V$20*U13</f>
        <v>44</v>
      </c>
    </row>
    <row r="14" spans="1:25" ht="21" customHeight="1" x14ac:dyDescent="0.2">
      <c r="A14" s="49" t="s">
        <v>38</v>
      </c>
      <c r="B14" s="82">
        <v>1003</v>
      </c>
      <c r="C14" s="300">
        <v>0</v>
      </c>
      <c r="D14" s="300">
        <v>0</v>
      </c>
      <c r="E14" s="16">
        <f>B14*C14*D14</f>
        <v>0</v>
      </c>
      <c r="H14" s="1" t="s">
        <v>12</v>
      </c>
      <c r="I14" s="304"/>
      <c r="J14" s="40">
        <f t="shared" si="1"/>
        <v>0</v>
      </c>
      <c r="K14" s="218">
        <v>0</v>
      </c>
      <c r="L14" s="307">
        <v>0</v>
      </c>
      <c r="M14" s="33">
        <f t="shared" si="0"/>
        <v>0</v>
      </c>
      <c r="O14" s="107" t="s">
        <v>99</v>
      </c>
      <c r="P14" s="309"/>
      <c r="S14" s="77"/>
      <c r="T14" s="97" t="s">
        <v>154</v>
      </c>
      <c r="U14" s="98">
        <v>2</v>
      </c>
      <c r="V14" s="180">
        <f>$V$20*U14</f>
        <v>88</v>
      </c>
    </row>
    <row r="15" spans="1:25" ht="21" customHeight="1" x14ac:dyDescent="0.2">
      <c r="A15" s="49" t="s">
        <v>35</v>
      </c>
      <c r="B15" s="82">
        <v>533</v>
      </c>
      <c r="C15" s="300">
        <v>0</v>
      </c>
      <c r="D15" s="300">
        <v>0</v>
      </c>
      <c r="E15" s="16">
        <f>B15*C15*D15</f>
        <v>0</v>
      </c>
      <c r="H15" s="1" t="s">
        <v>13</v>
      </c>
      <c r="I15" s="304"/>
      <c r="J15" s="40">
        <f t="shared" si="1"/>
        <v>0</v>
      </c>
      <c r="K15" s="218">
        <v>0</v>
      </c>
      <c r="L15" s="305">
        <v>0</v>
      </c>
      <c r="M15" s="33">
        <f t="shared" si="0"/>
        <v>0</v>
      </c>
      <c r="O15" s="107" t="s">
        <v>100</v>
      </c>
      <c r="P15" s="309"/>
      <c r="S15" s="77"/>
      <c r="T15" s="97" t="s">
        <v>155</v>
      </c>
      <c r="U15" s="98">
        <v>3</v>
      </c>
      <c r="V15" s="180">
        <f>$V$20*U15</f>
        <v>132</v>
      </c>
    </row>
    <row r="16" spans="1:25" ht="21" customHeight="1" thickBot="1" x14ac:dyDescent="0.25">
      <c r="A16" s="49" t="s">
        <v>36</v>
      </c>
      <c r="B16" s="114">
        <v>1251</v>
      </c>
      <c r="C16" s="300">
        <v>0</v>
      </c>
      <c r="D16" s="301">
        <v>0</v>
      </c>
      <c r="E16" s="16">
        <f>B16*C16*D16</f>
        <v>0</v>
      </c>
      <c r="H16" s="1" t="s">
        <v>14</v>
      </c>
      <c r="I16" s="304"/>
      <c r="J16" s="40">
        <f t="shared" si="1"/>
        <v>0</v>
      </c>
      <c r="K16" s="218">
        <v>0</v>
      </c>
      <c r="L16" s="305">
        <v>0</v>
      </c>
      <c r="M16" s="33">
        <f t="shared" si="0"/>
        <v>0</v>
      </c>
      <c r="O16" s="107" t="s">
        <v>104</v>
      </c>
      <c r="P16" s="309"/>
      <c r="S16" s="77"/>
      <c r="T16" s="97" t="s">
        <v>157</v>
      </c>
      <c r="U16" s="98">
        <v>4</v>
      </c>
      <c r="V16" s="180">
        <f>$V$20*U16</f>
        <v>176</v>
      </c>
    </row>
    <row r="17" spans="1:22" ht="21" customHeight="1" thickBot="1" x14ac:dyDescent="0.25">
      <c r="A17" s="49" t="s">
        <v>72</v>
      </c>
      <c r="B17" s="302">
        <v>0</v>
      </c>
      <c r="C17" s="17"/>
      <c r="D17" s="113">
        <f>SUM(D13:D16)</f>
        <v>0</v>
      </c>
      <c r="E17" s="112">
        <f>$B$17*$D$17</f>
        <v>0</v>
      </c>
      <c r="H17" s="2" t="s">
        <v>15</v>
      </c>
      <c r="I17" s="30">
        <f>SUM(I8:I16)</f>
        <v>0</v>
      </c>
      <c r="J17" s="35">
        <f>SUM(J8:J16)</f>
        <v>0</v>
      </c>
      <c r="K17" s="35">
        <f>SUM(K8:K16)</f>
        <v>0</v>
      </c>
      <c r="L17" s="35">
        <f>SUM(L8:L16)</f>
        <v>0</v>
      </c>
      <c r="M17" s="42">
        <f>SUM(M8:M16)</f>
        <v>0</v>
      </c>
      <c r="O17" s="56"/>
      <c r="P17" s="52"/>
      <c r="S17" s="91" t="s">
        <v>141</v>
      </c>
      <c r="T17" s="80"/>
      <c r="U17" s="80"/>
      <c r="V17" s="92"/>
    </row>
    <row r="18" spans="1:22" ht="21" customHeight="1" thickBot="1" x14ac:dyDescent="0.25">
      <c r="B18" s="184"/>
      <c r="C18" s="18"/>
      <c r="E18" s="19"/>
      <c r="J18" s="36"/>
      <c r="K18" s="36"/>
      <c r="L18" s="36"/>
      <c r="M18" s="37"/>
      <c r="O18" s="56"/>
      <c r="P18" s="52"/>
      <c r="S18" s="75" t="s">
        <v>149</v>
      </c>
      <c r="T18" s="186">
        <f>T7</f>
        <v>1</v>
      </c>
      <c r="U18" s="76"/>
      <c r="V18" s="266" t="s">
        <v>148</v>
      </c>
    </row>
    <row r="19" spans="1:22" ht="21" customHeight="1" thickBot="1" x14ac:dyDescent="0.25">
      <c r="A19" s="314" t="s">
        <v>387</v>
      </c>
      <c r="E19" s="315">
        <f>-SUM(E13:E16)*0.12</f>
        <v>0</v>
      </c>
      <c r="H19" s="2" t="s">
        <v>59</v>
      </c>
      <c r="I19" s="31"/>
      <c r="J19" s="36"/>
      <c r="K19" s="36"/>
      <c r="L19" s="36"/>
      <c r="M19" s="37"/>
      <c r="O19" s="56"/>
      <c r="P19" s="52"/>
      <c r="S19" s="77" t="s">
        <v>150</v>
      </c>
      <c r="T19" s="186">
        <f>T11</f>
        <v>1</v>
      </c>
      <c r="U19" s="78"/>
      <c r="V19" s="267"/>
    </row>
    <row r="20" spans="1:22" ht="21" customHeight="1" thickBot="1" x14ac:dyDescent="0.25">
      <c r="A20" s="2" t="s">
        <v>16</v>
      </c>
      <c r="E20" s="3"/>
      <c r="H20" s="1" t="s">
        <v>77</v>
      </c>
      <c r="I20" s="304"/>
      <c r="J20" s="40">
        <f>I20*$E$3</f>
        <v>0</v>
      </c>
      <c r="K20" s="218">
        <v>0</v>
      </c>
      <c r="L20" s="305">
        <v>0</v>
      </c>
      <c r="M20" s="33">
        <f t="shared" ref="M20:M28" si="2">SUM(J20:L20)</f>
        <v>0</v>
      </c>
      <c r="O20" s="107" t="s">
        <v>95</v>
      </c>
      <c r="P20" s="309"/>
      <c r="S20" s="79"/>
      <c r="T20" s="95" t="s">
        <v>144</v>
      </c>
      <c r="U20" s="95" t="s">
        <v>143</v>
      </c>
      <c r="V20" s="178">
        <v>44</v>
      </c>
    </row>
    <row r="21" spans="1:22" ht="21" customHeight="1" thickBot="1" x14ac:dyDescent="0.25">
      <c r="A21" s="49" t="s">
        <v>68</v>
      </c>
      <c r="B21" s="4" t="s">
        <v>46</v>
      </c>
      <c r="E21" s="21">
        <f>SUM(E13:E19)</f>
        <v>0</v>
      </c>
      <c r="H21" s="1" t="s">
        <v>80</v>
      </c>
      <c r="I21" s="304"/>
      <c r="J21" s="40">
        <f t="shared" ref="J21:J28" si="3">I21*$E$3</f>
        <v>0</v>
      </c>
      <c r="K21" s="218">
        <v>0</v>
      </c>
      <c r="L21" s="305">
        <v>0</v>
      </c>
      <c r="M21" s="33">
        <f t="shared" si="2"/>
        <v>0</v>
      </c>
      <c r="O21" s="107" t="s">
        <v>272</v>
      </c>
      <c r="P21" s="309"/>
      <c r="S21" s="268" t="s">
        <v>147</v>
      </c>
      <c r="T21" s="271">
        <f>'Employee Worksheet'!D37</f>
        <v>1</v>
      </c>
      <c r="U21" s="274">
        <f>T19</f>
        <v>1</v>
      </c>
      <c r="V21" s="259">
        <f>U21*T21*V20</f>
        <v>44</v>
      </c>
    </row>
    <row r="22" spans="1:22" ht="21" customHeight="1" thickBot="1" x14ac:dyDescent="0.25">
      <c r="B22" s="1" t="s">
        <v>46</v>
      </c>
      <c r="H22" s="1" t="s">
        <v>81</v>
      </c>
      <c r="I22" s="304"/>
      <c r="J22" s="40">
        <f t="shared" si="3"/>
        <v>0</v>
      </c>
      <c r="K22" s="218">
        <v>0</v>
      </c>
      <c r="L22" s="305">
        <v>0</v>
      </c>
      <c r="M22" s="33">
        <f t="shared" si="2"/>
        <v>0</v>
      </c>
      <c r="O22" s="107" t="s">
        <v>101</v>
      </c>
      <c r="P22" s="309"/>
      <c r="S22" s="269"/>
      <c r="T22" s="272"/>
      <c r="U22" s="275"/>
      <c r="V22" s="260"/>
    </row>
    <row r="23" spans="1:22" ht="21" customHeight="1" thickBot="1" x14ac:dyDescent="0.25">
      <c r="A23" s="49" t="s">
        <v>89</v>
      </c>
      <c r="B23" s="4"/>
      <c r="C23" s="1" t="s">
        <v>46</v>
      </c>
      <c r="E23" s="303">
        <v>0</v>
      </c>
      <c r="H23" s="1" t="s">
        <v>82</v>
      </c>
      <c r="I23" s="304"/>
      <c r="J23" s="40">
        <f t="shared" si="3"/>
        <v>0</v>
      </c>
      <c r="K23" s="218">
        <v>0</v>
      </c>
      <c r="L23" s="305">
        <v>0</v>
      </c>
      <c r="M23" s="33">
        <f t="shared" si="2"/>
        <v>0</v>
      </c>
      <c r="O23" s="107" t="s">
        <v>273</v>
      </c>
      <c r="P23" s="309"/>
      <c r="S23" s="269"/>
      <c r="T23" s="272"/>
      <c r="U23" s="275"/>
      <c r="V23" s="260"/>
    </row>
    <row r="24" spans="1:22" ht="21" customHeight="1" thickBot="1" x14ac:dyDescent="0.25">
      <c r="B24" s="1" t="s">
        <v>46</v>
      </c>
      <c r="H24" s="1" t="s">
        <v>83</v>
      </c>
      <c r="I24" s="304"/>
      <c r="J24" s="40">
        <f t="shared" si="3"/>
        <v>0</v>
      </c>
      <c r="K24" s="218">
        <v>0</v>
      </c>
      <c r="L24" s="305">
        <v>0</v>
      </c>
      <c r="M24" s="33">
        <f t="shared" si="2"/>
        <v>0</v>
      </c>
      <c r="O24" s="107" t="s">
        <v>102</v>
      </c>
      <c r="P24" s="309"/>
      <c r="S24" s="270"/>
      <c r="T24" s="273"/>
      <c r="U24" s="276"/>
      <c r="V24" s="261"/>
    </row>
    <row r="25" spans="1:22" ht="21" customHeight="1" thickBot="1" x14ac:dyDescent="0.25">
      <c r="A25" s="49" t="s">
        <v>29</v>
      </c>
      <c r="B25" s="22"/>
      <c r="E25" s="303">
        <v>0</v>
      </c>
      <c r="H25" s="1" t="s">
        <v>17</v>
      </c>
      <c r="I25" s="304"/>
      <c r="J25" s="40">
        <f t="shared" si="3"/>
        <v>0</v>
      </c>
      <c r="K25" s="218">
        <v>0</v>
      </c>
      <c r="L25" s="305">
        <v>0</v>
      </c>
      <c r="M25" s="33">
        <f t="shared" si="2"/>
        <v>0</v>
      </c>
      <c r="O25" s="107" t="s">
        <v>107</v>
      </c>
      <c r="P25" s="309"/>
      <c r="S25" s="72" t="s">
        <v>142</v>
      </c>
      <c r="T25" s="93">
        <f>D17</f>
        <v>0</v>
      </c>
      <c r="U25" s="94">
        <f>T18</f>
        <v>1</v>
      </c>
      <c r="V25" s="178">
        <f>T25*U25*V20</f>
        <v>0</v>
      </c>
    </row>
    <row r="26" spans="1:22" ht="21" customHeight="1" thickBot="1" x14ac:dyDescent="0.25">
      <c r="B26" s="1" t="s">
        <v>46</v>
      </c>
      <c r="C26" s="1" t="s">
        <v>46</v>
      </c>
      <c r="H26" s="1" t="s">
        <v>111</v>
      </c>
      <c r="I26" s="304"/>
      <c r="J26" s="40">
        <f t="shared" si="3"/>
        <v>0</v>
      </c>
      <c r="K26" s="218">
        <v>0</v>
      </c>
      <c r="L26" s="163">
        <f>V26</f>
        <v>44</v>
      </c>
      <c r="M26" s="33">
        <f t="shared" si="2"/>
        <v>44</v>
      </c>
      <c r="O26" s="107" t="s">
        <v>277</v>
      </c>
      <c r="P26" s="309"/>
      <c r="S26" s="91" t="s">
        <v>145</v>
      </c>
      <c r="T26" s="80"/>
      <c r="U26" s="80"/>
      <c r="V26" s="179">
        <f>V21+V25</f>
        <v>44</v>
      </c>
    </row>
    <row r="27" spans="1:22" ht="21" customHeight="1" thickBot="1" x14ac:dyDescent="0.25">
      <c r="A27" s="2" t="s">
        <v>18</v>
      </c>
      <c r="B27" s="4" t="s">
        <v>46</v>
      </c>
      <c r="C27" s="1" t="s">
        <v>46</v>
      </c>
      <c r="E27" s="164">
        <f>E21+E23+E25</f>
        <v>0</v>
      </c>
      <c r="H27" s="1" t="s">
        <v>152</v>
      </c>
      <c r="I27" s="304"/>
      <c r="J27" s="40">
        <f t="shared" si="3"/>
        <v>0</v>
      </c>
      <c r="K27" s="218">
        <v>0</v>
      </c>
      <c r="L27" s="305">
        <v>0</v>
      </c>
      <c r="M27" s="33">
        <f t="shared" si="2"/>
        <v>0</v>
      </c>
      <c r="O27" s="107" t="s">
        <v>276</v>
      </c>
      <c r="P27" s="309" t="s">
        <v>46</v>
      </c>
      <c r="Q27" s="53"/>
      <c r="S27" s="78"/>
      <c r="T27" s="78"/>
      <c r="U27" s="78"/>
      <c r="V27" s="81"/>
    </row>
    <row r="28" spans="1:22" ht="21" customHeight="1" thickBot="1" x14ac:dyDescent="0.25">
      <c r="H28" s="1" t="s">
        <v>14</v>
      </c>
      <c r="I28" s="304"/>
      <c r="J28" s="40">
        <f t="shared" si="3"/>
        <v>0</v>
      </c>
      <c r="K28" s="218">
        <v>0</v>
      </c>
      <c r="L28" s="308">
        <v>0</v>
      </c>
      <c r="M28" s="41">
        <f t="shared" si="2"/>
        <v>0</v>
      </c>
      <c r="O28" s="107" t="s">
        <v>104</v>
      </c>
      <c r="P28" s="309"/>
      <c r="Q28" s="53"/>
      <c r="S28" s="78"/>
      <c r="T28" s="78"/>
      <c r="U28" s="78"/>
      <c r="V28" s="81"/>
    </row>
    <row r="29" spans="1:22" ht="21" customHeight="1" thickBot="1" x14ac:dyDescent="0.25">
      <c r="A29" s="2" t="s">
        <v>57</v>
      </c>
      <c r="B29" s="4"/>
      <c r="E29" s="164">
        <f>$M$42</f>
        <v>44</v>
      </c>
      <c r="H29" s="2" t="s">
        <v>19</v>
      </c>
      <c r="I29" s="30">
        <f>SUM(I20:I28)</f>
        <v>0</v>
      </c>
      <c r="J29" s="35">
        <f>SUM(J20:J28)</f>
        <v>0</v>
      </c>
      <c r="K29" s="35">
        <f>SUM(K20:K28)</f>
        <v>0</v>
      </c>
      <c r="L29" s="38">
        <f>SUM(L20:L28)</f>
        <v>44</v>
      </c>
      <c r="M29" s="42">
        <f>SUM(M20:M28)</f>
        <v>44</v>
      </c>
      <c r="O29" s="56"/>
      <c r="P29" s="53" t="s">
        <v>46</v>
      </c>
      <c r="Q29" s="53"/>
      <c r="S29" s="99"/>
      <c r="T29" s="78"/>
      <c r="U29" s="78"/>
      <c r="V29" s="78"/>
    </row>
    <row r="30" spans="1:22" ht="21" customHeight="1" thickBot="1" x14ac:dyDescent="0.25">
      <c r="I30" s="31"/>
      <c r="J30" s="36"/>
      <c r="K30" s="36"/>
      <c r="L30" s="36"/>
      <c r="M30" s="37"/>
      <c r="O30" s="56"/>
      <c r="P30" s="53"/>
      <c r="Q30" s="53"/>
    </row>
    <row r="31" spans="1:22" ht="21" customHeight="1" thickBot="1" x14ac:dyDescent="0.25">
      <c r="A31" s="2" t="s">
        <v>45</v>
      </c>
      <c r="B31" s="4"/>
      <c r="E31" s="164">
        <f>$E$27-$E$29</f>
        <v>-44</v>
      </c>
      <c r="H31" s="2" t="s">
        <v>61</v>
      </c>
      <c r="I31" s="32"/>
      <c r="J31" s="36"/>
      <c r="K31" s="36"/>
      <c r="L31" s="36"/>
      <c r="M31" s="37"/>
      <c r="O31" s="56"/>
      <c r="P31" s="53"/>
      <c r="Q31" s="53"/>
      <c r="S31" s="101"/>
    </row>
    <row r="32" spans="1:22" ht="21" customHeight="1" x14ac:dyDescent="0.2">
      <c r="H32" s="1" t="s">
        <v>20</v>
      </c>
      <c r="I32" s="304"/>
      <c r="J32" s="40">
        <f>I32*$E$3</f>
        <v>0</v>
      </c>
      <c r="K32" s="218">
        <v>0</v>
      </c>
      <c r="L32" s="305">
        <v>0</v>
      </c>
      <c r="M32" s="33">
        <f t="shared" ref="M32:M38" si="4">SUM(J32:L32)</f>
        <v>0</v>
      </c>
      <c r="O32" s="107" t="s">
        <v>108</v>
      </c>
      <c r="P32" s="309"/>
      <c r="Q32" s="53"/>
      <c r="S32" s="100"/>
    </row>
    <row r="33" spans="1:146" ht="21" customHeight="1" x14ac:dyDescent="0.2">
      <c r="A33" s="281" t="s">
        <v>363</v>
      </c>
      <c r="B33" s="281"/>
      <c r="H33" s="1" t="s">
        <v>21</v>
      </c>
      <c r="I33" s="304"/>
      <c r="J33" s="40">
        <f t="shared" ref="J33:J34" si="5">I33*$E$3</f>
        <v>0</v>
      </c>
      <c r="K33" s="218">
        <v>0</v>
      </c>
      <c r="L33" s="305">
        <v>0</v>
      </c>
      <c r="M33" s="33">
        <f t="shared" si="4"/>
        <v>0</v>
      </c>
      <c r="O33" s="107" t="s">
        <v>103</v>
      </c>
      <c r="P33" s="309"/>
      <c r="Q33" s="53"/>
    </row>
    <row r="34" spans="1:146" ht="21" customHeight="1" thickBot="1" x14ac:dyDescent="0.25">
      <c r="A34" s="281"/>
      <c r="B34" s="281"/>
      <c r="H34" s="1" t="s">
        <v>22</v>
      </c>
      <c r="I34" s="304"/>
      <c r="J34" s="40">
        <f t="shared" si="5"/>
        <v>0</v>
      </c>
      <c r="K34" s="218">
        <v>0</v>
      </c>
      <c r="L34" s="306">
        <v>0</v>
      </c>
      <c r="M34" s="33">
        <f t="shared" si="4"/>
        <v>0</v>
      </c>
      <c r="O34" s="107" t="s">
        <v>298</v>
      </c>
      <c r="P34" s="309"/>
      <c r="Q34" s="53"/>
    </row>
    <row r="35" spans="1:146" ht="21" customHeight="1" thickBot="1" x14ac:dyDescent="0.25">
      <c r="A35" s="281"/>
      <c r="B35" s="281"/>
      <c r="H35" s="1" t="s">
        <v>47</v>
      </c>
      <c r="I35" s="44"/>
      <c r="J35" s="45"/>
      <c r="K35" s="45"/>
      <c r="L35" s="162">
        <f>'Employee Worksheet'!I24*1.0765</f>
        <v>0</v>
      </c>
      <c r="M35" s="33">
        <f>L35</f>
        <v>0</v>
      </c>
      <c r="O35" s="107" t="s">
        <v>294</v>
      </c>
      <c r="P35" s="309"/>
      <c r="Q35" s="53"/>
    </row>
    <row r="36" spans="1:146" ht="21" customHeight="1" x14ac:dyDescent="0.2">
      <c r="A36" s="213" t="s">
        <v>71</v>
      </c>
      <c r="B36" s="214" t="s">
        <v>25</v>
      </c>
      <c r="D36" s="278" t="s">
        <v>39</v>
      </c>
      <c r="E36" s="278"/>
      <c r="H36" s="1" t="s">
        <v>14</v>
      </c>
      <c r="I36" s="304"/>
      <c r="J36" s="40">
        <f>I36*$E$3</f>
        <v>0</v>
      </c>
      <c r="K36" s="218">
        <v>0</v>
      </c>
      <c r="L36" s="307">
        <v>0</v>
      </c>
      <c r="M36" s="33">
        <f t="shared" si="4"/>
        <v>0</v>
      </c>
      <c r="O36" s="108" t="s">
        <v>104</v>
      </c>
      <c r="P36" s="309"/>
      <c r="Q36" s="53"/>
    </row>
    <row r="37" spans="1:146" ht="21" customHeight="1" x14ac:dyDescent="0.2">
      <c r="A37" s="215" t="s">
        <v>73</v>
      </c>
      <c r="B37" s="216"/>
      <c r="D37" s="43" t="s">
        <v>40</v>
      </c>
      <c r="E37" s="109">
        <f>(B13*C13)+$B$17</f>
        <v>0</v>
      </c>
      <c r="H37" s="1" t="s">
        <v>296</v>
      </c>
      <c r="I37" s="31"/>
      <c r="J37" s="39"/>
      <c r="K37" s="39"/>
      <c r="L37" s="40">
        <f>0.055*E21</f>
        <v>0</v>
      </c>
      <c r="M37" s="33">
        <f t="shared" si="4"/>
        <v>0</v>
      </c>
      <c r="O37" s="107" t="s">
        <v>369</v>
      </c>
      <c r="P37" s="111"/>
      <c r="Q37" s="53"/>
    </row>
    <row r="38" spans="1:146" ht="21" customHeight="1" thickBot="1" x14ac:dyDescent="0.25">
      <c r="A38" s="215" t="s">
        <v>279</v>
      </c>
      <c r="B38" s="216"/>
      <c r="D38" s="43" t="s">
        <v>41</v>
      </c>
      <c r="E38" s="109">
        <f>(B14*C14)+$B$17</f>
        <v>0</v>
      </c>
      <c r="H38" s="1" t="s">
        <v>386</v>
      </c>
      <c r="I38" s="31"/>
      <c r="J38" s="39"/>
      <c r="K38" s="39"/>
      <c r="L38" s="40">
        <f>0.01*E21</f>
        <v>0</v>
      </c>
      <c r="M38" s="33">
        <f t="shared" si="4"/>
        <v>0</v>
      </c>
      <c r="O38" s="107" t="s">
        <v>385</v>
      </c>
    </row>
    <row r="39" spans="1:146" ht="21" customHeight="1" thickBot="1" x14ac:dyDescent="0.25">
      <c r="A39" s="215" t="s">
        <v>280</v>
      </c>
      <c r="B39" s="216"/>
      <c r="D39" s="43" t="s">
        <v>42</v>
      </c>
      <c r="E39" s="109">
        <f>(B15*C15)+$B$17</f>
        <v>0</v>
      </c>
      <c r="H39" s="2" t="s">
        <v>23</v>
      </c>
      <c r="I39" s="30">
        <f>SUM(I32:I37)</f>
        <v>0</v>
      </c>
      <c r="J39" s="35">
        <f>SUM(J32:J37)</f>
        <v>0</v>
      </c>
      <c r="K39" s="35">
        <f>SUM(K32:K37)</f>
        <v>0</v>
      </c>
      <c r="L39" s="35">
        <f>SUM(L32:L38)</f>
        <v>0</v>
      </c>
      <c r="M39" s="42">
        <f>SUM(J39:L39)</f>
        <v>0</v>
      </c>
      <c r="O39" s="107" t="s">
        <v>299</v>
      </c>
      <c r="P39" s="80"/>
    </row>
    <row r="40" spans="1:146" ht="21" customHeight="1" thickBot="1" x14ac:dyDescent="0.25">
      <c r="A40" s="215" t="s">
        <v>74</v>
      </c>
      <c r="B40" s="216"/>
      <c r="D40" s="43" t="s">
        <v>43</v>
      </c>
      <c r="E40" s="109">
        <f>(B16*C16)+$B$17</f>
        <v>0</v>
      </c>
      <c r="H40" s="1" t="s">
        <v>153</v>
      </c>
      <c r="I40" s="141">
        <f>0.025*(I17+I29+I39)</f>
        <v>0</v>
      </c>
      <c r="J40" s="42">
        <f>I40*$E$3</f>
        <v>0</v>
      </c>
      <c r="L40" s="34"/>
      <c r="M40" s="105">
        <f>SUM(J40:K40)</f>
        <v>0</v>
      </c>
      <c r="O40" s="56"/>
      <c r="P40" s="12"/>
    </row>
    <row r="41" spans="1:146" ht="21" customHeight="1" thickBot="1" x14ac:dyDescent="0.25">
      <c r="A41" s="215" t="s">
        <v>110</v>
      </c>
      <c r="B41" s="216"/>
      <c r="C41" s="3"/>
      <c r="H41" s="2" t="s">
        <v>24</v>
      </c>
      <c r="I41" s="30">
        <f>I39+I29+I17+I40</f>
        <v>0</v>
      </c>
      <c r="J41" s="140">
        <f>J39+J29+J17+J40</f>
        <v>0</v>
      </c>
      <c r="K41" s="140">
        <f>K39+K29+K17</f>
        <v>0</v>
      </c>
      <c r="L41" s="140">
        <f>L39+L29+L17</f>
        <v>44</v>
      </c>
      <c r="M41" s="42">
        <f>SUM(J41:L41)*1</f>
        <v>44</v>
      </c>
      <c r="P41" s="12"/>
    </row>
    <row r="42" spans="1:146" ht="19.5" customHeight="1" thickBot="1" x14ac:dyDescent="0.25">
      <c r="H42" s="26" t="s">
        <v>67</v>
      </c>
      <c r="I42" s="165">
        <f>I41</f>
        <v>0</v>
      </c>
      <c r="J42" s="163">
        <f>J41</f>
        <v>0</v>
      </c>
      <c r="K42" s="219">
        <f>K41</f>
        <v>0</v>
      </c>
      <c r="L42" s="58"/>
      <c r="M42" s="162">
        <f>M41</f>
        <v>44</v>
      </c>
      <c r="P42" s="12"/>
    </row>
    <row r="43" spans="1:146" s="143" customFormat="1" ht="19.5" customHeight="1" x14ac:dyDescent="0.2">
      <c r="A43" s="1"/>
      <c r="B43" s="1"/>
      <c r="C43" s="1"/>
      <c r="D43" s="1"/>
      <c r="E43" s="1"/>
      <c r="F43" s="3"/>
      <c r="G43" s="3"/>
      <c r="H43" s="27" t="s">
        <v>289</v>
      </c>
      <c r="I43" s="14"/>
      <c r="J43" s="15"/>
      <c r="K43" s="23"/>
      <c r="L43" s="23"/>
      <c r="M43" s="15"/>
      <c r="N43" s="1"/>
      <c r="O43" s="1"/>
      <c r="P43" s="12"/>
      <c r="Q43" s="52"/>
      <c r="R43" s="12"/>
      <c r="S43" s="12"/>
      <c r="T43" s="12"/>
      <c r="U43" s="12"/>
      <c r="V43" s="12"/>
      <c r="W43" s="1"/>
      <c r="X43" s="1"/>
      <c r="Y43" s="1"/>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row>
    <row r="44" spans="1:146" ht="19.5" customHeight="1" x14ac:dyDescent="0.2">
      <c r="A44" s="142" t="s">
        <v>109</v>
      </c>
      <c r="B44" s="143"/>
      <c r="C44" s="143"/>
      <c r="D44" s="143"/>
      <c r="E44" s="143"/>
      <c r="F44" s="144"/>
      <c r="G44" s="144"/>
      <c r="H44" s="143"/>
      <c r="I44" s="145"/>
      <c r="J44" s="146"/>
      <c r="K44" s="147"/>
      <c r="L44" s="147"/>
      <c r="M44" s="146"/>
      <c r="N44" s="143"/>
      <c r="O44" s="143"/>
      <c r="P44" s="148"/>
      <c r="Q44" s="148"/>
      <c r="R44" s="149"/>
      <c r="S44" s="149"/>
      <c r="T44" s="149"/>
      <c r="U44" s="149"/>
      <c r="V44" s="149"/>
      <c r="W44" s="143"/>
      <c r="X44" s="143"/>
      <c r="Y44" s="143"/>
    </row>
    <row r="45" spans="1:146" ht="19.5" customHeight="1" x14ac:dyDescent="0.2">
      <c r="A45" s="139" t="s">
        <v>212</v>
      </c>
      <c r="B45" s="18"/>
      <c r="C45" s="18"/>
      <c r="D45" s="18"/>
      <c r="E45" s="18"/>
      <c r="F45" s="106"/>
      <c r="G45" s="106"/>
      <c r="H45" s="18"/>
    </row>
    <row r="46" spans="1:146" ht="19.5" customHeight="1" x14ac:dyDescent="0.2">
      <c r="A46" s="189" t="s">
        <v>65</v>
      </c>
      <c r="B46" s="190"/>
      <c r="C46" s="190"/>
      <c r="D46" s="190"/>
      <c r="E46" s="190"/>
      <c r="F46" s="191"/>
      <c r="G46" s="191"/>
      <c r="H46" s="190"/>
      <c r="I46" s="192" t="s">
        <v>229</v>
      </c>
      <c r="J46" s="193"/>
      <c r="K46" s="193"/>
      <c r="V46" s="1"/>
    </row>
    <row r="47" spans="1:146" ht="19.5" customHeight="1" thickBot="1" x14ac:dyDescent="0.25">
      <c r="A47" s="194" t="s">
        <v>389</v>
      </c>
      <c r="B47" s="190"/>
      <c r="C47" s="190"/>
      <c r="D47" s="190"/>
      <c r="E47" s="190"/>
      <c r="F47" s="191"/>
      <c r="G47" s="191"/>
      <c r="H47" s="190"/>
      <c r="I47" s="190"/>
      <c r="J47" s="195" t="s">
        <v>218</v>
      </c>
      <c r="K47" s="193"/>
    </row>
    <row r="48" spans="1:146" ht="19.5" customHeight="1" thickBot="1" x14ac:dyDescent="0.25">
      <c r="A48" s="194" t="s">
        <v>213</v>
      </c>
      <c r="B48" s="190"/>
      <c r="C48" s="190"/>
      <c r="D48" s="190"/>
      <c r="E48" s="190"/>
      <c r="F48" s="191"/>
      <c r="G48" s="190"/>
      <c r="H48" s="190"/>
      <c r="I48" s="196"/>
      <c r="J48" s="195" t="s">
        <v>219</v>
      </c>
      <c r="K48" s="197" t="e">
        <f>((E29-E27)/D17)*1.0525</f>
        <v>#DIV/0!</v>
      </c>
      <c r="L48" s="152"/>
    </row>
    <row r="49" spans="1:22" ht="19.5" customHeight="1" x14ac:dyDescent="0.2">
      <c r="A49" s="194" t="s">
        <v>392</v>
      </c>
      <c r="B49" s="190"/>
      <c r="C49" s="190"/>
      <c r="D49" s="190"/>
      <c r="E49" s="190"/>
      <c r="F49" s="191"/>
      <c r="G49" s="191"/>
      <c r="H49" s="190"/>
      <c r="I49" s="190"/>
      <c r="J49" s="195"/>
      <c r="K49" s="198"/>
    </row>
    <row r="50" spans="1:22" ht="19.5" customHeight="1" x14ac:dyDescent="0.2">
      <c r="A50" s="199" t="s">
        <v>66</v>
      </c>
      <c r="B50" s="190"/>
      <c r="C50" s="190"/>
      <c r="D50" s="190"/>
      <c r="E50" s="190"/>
      <c r="F50" s="191"/>
      <c r="G50" s="191"/>
      <c r="H50" s="190"/>
      <c r="I50" s="190"/>
      <c r="J50" s="190"/>
      <c r="K50" s="190"/>
      <c r="L50" s="1"/>
      <c r="M50" s="1"/>
      <c r="P50" s="1"/>
      <c r="Q50" s="1"/>
      <c r="R50" s="1"/>
      <c r="S50" s="1"/>
      <c r="T50" s="1"/>
      <c r="U50" s="1"/>
      <c r="V50" s="1"/>
    </row>
    <row r="51" spans="1:22" ht="19.5" customHeight="1" x14ac:dyDescent="0.2">
      <c r="A51" s="194" t="s">
        <v>274</v>
      </c>
      <c r="B51" s="190"/>
      <c r="C51" s="190"/>
      <c r="D51" s="190"/>
      <c r="E51" s="190"/>
      <c r="F51" s="191"/>
      <c r="G51" s="191"/>
      <c r="H51" s="190"/>
      <c r="I51" s="190"/>
      <c r="J51" s="190"/>
      <c r="K51" s="190"/>
      <c r="L51" s="1"/>
      <c r="M51" s="1"/>
      <c r="P51" s="1"/>
      <c r="Q51" s="1"/>
      <c r="R51" s="1"/>
      <c r="S51" s="1"/>
      <c r="T51" s="1"/>
      <c r="U51" s="1"/>
      <c r="V51" s="1"/>
    </row>
    <row r="52" spans="1:22" ht="19.5" customHeight="1" x14ac:dyDescent="0.2">
      <c r="A52" s="194" t="s">
        <v>215</v>
      </c>
      <c r="B52" s="190"/>
      <c r="C52" s="190"/>
      <c r="D52" s="190"/>
      <c r="E52" s="190"/>
      <c r="F52" s="191"/>
      <c r="G52" s="191"/>
      <c r="H52" s="190"/>
      <c r="I52" s="190"/>
      <c r="J52" s="190"/>
      <c r="K52" s="190"/>
      <c r="L52" s="1"/>
      <c r="M52" s="1"/>
      <c r="P52" s="1"/>
      <c r="Q52" s="1"/>
      <c r="R52" s="1"/>
      <c r="S52" s="1"/>
      <c r="T52" s="1"/>
      <c r="U52" s="1"/>
      <c r="V52" s="1"/>
    </row>
    <row r="53" spans="1:22" ht="19.5" customHeight="1" x14ac:dyDescent="0.2">
      <c r="A53" s="194" t="s">
        <v>393</v>
      </c>
      <c r="B53" s="190"/>
      <c r="C53" s="190"/>
      <c r="D53" s="190"/>
      <c r="E53" s="190"/>
      <c r="F53" s="191"/>
      <c r="G53" s="191"/>
      <c r="H53" s="190"/>
      <c r="I53" s="190"/>
      <c r="J53" s="190"/>
      <c r="K53" s="190"/>
      <c r="L53" s="1"/>
      <c r="M53" s="1"/>
      <c r="P53" s="1"/>
      <c r="Q53" s="1"/>
      <c r="R53" s="1"/>
      <c r="S53" s="1"/>
      <c r="T53" s="1"/>
      <c r="U53" s="1"/>
      <c r="V53" s="1"/>
    </row>
    <row r="54" spans="1:22" ht="19.5" customHeight="1" x14ac:dyDescent="0.2">
      <c r="A54" s="194" t="s">
        <v>394</v>
      </c>
      <c r="B54" s="190"/>
      <c r="C54" s="190"/>
      <c r="D54" s="190"/>
      <c r="E54" s="190"/>
      <c r="F54" s="191"/>
      <c r="G54" s="191"/>
      <c r="H54" s="190"/>
      <c r="I54" s="190"/>
      <c r="J54" s="190"/>
      <c r="K54" s="190"/>
      <c r="L54" s="1"/>
      <c r="M54" s="1"/>
      <c r="P54" s="1"/>
      <c r="Q54" s="1"/>
      <c r="R54" s="1"/>
      <c r="S54" s="1"/>
      <c r="T54" s="1"/>
      <c r="U54" s="1"/>
      <c r="V54" s="1"/>
    </row>
    <row r="55" spans="1:22" ht="19.5" customHeight="1" x14ac:dyDescent="0.2">
      <c r="A55" s="194"/>
      <c r="B55" s="190"/>
      <c r="C55" s="190"/>
      <c r="D55" s="190"/>
      <c r="E55" s="190"/>
      <c r="F55" s="191"/>
      <c r="G55" s="191"/>
      <c r="H55" s="190"/>
      <c r="I55" s="190"/>
      <c r="J55" s="190"/>
      <c r="K55" s="190"/>
      <c r="L55" s="1"/>
      <c r="M55" s="1"/>
      <c r="P55" s="1"/>
      <c r="Q55" s="1"/>
      <c r="R55" s="1"/>
      <c r="S55" s="1"/>
      <c r="T55" s="1"/>
      <c r="U55" s="1"/>
      <c r="V55" s="1"/>
    </row>
    <row r="56" spans="1:22" ht="19.5" customHeight="1" x14ac:dyDescent="0.2">
      <c r="A56" s="192" t="s">
        <v>91</v>
      </c>
      <c r="B56" s="200"/>
      <c r="C56" s="200"/>
      <c r="D56" s="190"/>
      <c r="E56" s="190"/>
      <c r="F56" s="191"/>
      <c r="G56" s="191"/>
      <c r="H56" s="190"/>
      <c r="I56" s="190"/>
      <c r="J56" s="190"/>
      <c r="K56" s="190"/>
      <c r="L56" s="1"/>
      <c r="M56" s="1"/>
      <c r="P56" s="1"/>
      <c r="Q56" s="1"/>
      <c r="R56" s="1"/>
      <c r="S56" s="1"/>
      <c r="T56" s="1"/>
      <c r="U56" s="1"/>
      <c r="V56" s="1"/>
    </row>
    <row r="57" spans="1:22" ht="19.5" customHeight="1" x14ac:dyDescent="0.2">
      <c r="A57" s="194" t="s">
        <v>395</v>
      </c>
      <c r="B57" s="190"/>
      <c r="C57" s="190"/>
      <c r="D57" s="190"/>
      <c r="E57" s="190"/>
      <c r="F57" s="191"/>
      <c r="G57" s="191"/>
      <c r="H57" s="190"/>
      <c r="I57" s="190"/>
      <c r="J57" s="190"/>
      <c r="K57" s="190"/>
      <c r="L57" s="1"/>
      <c r="M57" s="1"/>
      <c r="P57" s="1"/>
      <c r="Q57" s="1"/>
      <c r="R57" s="1"/>
      <c r="S57" s="1"/>
      <c r="T57" s="1"/>
      <c r="U57" s="1"/>
      <c r="V57" s="1"/>
    </row>
    <row r="58" spans="1:22" ht="19.5" customHeight="1" x14ac:dyDescent="0.2">
      <c r="A58" s="194" t="s">
        <v>287</v>
      </c>
      <c r="B58" s="190"/>
      <c r="C58" s="190"/>
      <c r="D58" s="190"/>
      <c r="E58" s="190"/>
      <c r="F58" s="191"/>
      <c r="G58" s="191"/>
      <c r="H58" s="190"/>
      <c r="I58" s="190"/>
      <c r="J58" s="190"/>
      <c r="K58" s="190"/>
      <c r="L58" s="1"/>
      <c r="M58" s="1"/>
      <c r="P58" s="1"/>
      <c r="Q58" s="1"/>
      <c r="R58" s="1"/>
      <c r="S58" s="1"/>
      <c r="T58" s="1"/>
      <c r="U58" s="1"/>
      <c r="V58" s="1"/>
    </row>
    <row r="59" spans="1:22" ht="19.5" customHeight="1" x14ac:dyDescent="0.2">
      <c r="A59" s="194"/>
      <c r="B59" s="190"/>
      <c r="C59" s="190"/>
      <c r="D59" s="190"/>
      <c r="E59" s="190"/>
      <c r="F59" s="191"/>
      <c r="G59" s="191"/>
      <c r="H59" s="190"/>
      <c r="I59" s="190"/>
      <c r="J59" s="190"/>
      <c r="K59" s="190"/>
      <c r="L59" s="1"/>
      <c r="M59" s="1"/>
      <c r="P59" s="1"/>
      <c r="Q59" s="1"/>
      <c r="R59" s="1"/>
      <c r="S59" s="1"/>
      <c r="T59" s="1"/>
      <c r="U59" s="1"/>
      <c r="V59" s="1"/>
    </row>
    <row r="60" spans="1:22" ht="19.5" customHeight="1" x14ac:dyDescent="0.2">
      <c r="A60" s="192" t="s">
        <v>90</v>
      </c>
      <c r="B60" s="190"/>
      <c r="C60" s="190"/>
      <c r="D60" s="190"/>
      <c r="E60" s="190"/>
      <c r="F60" s="191"/>
      <c r="G60" s="191"/>
      <c r="H60" s="190"/>
      <c r="I60" s="190"/>
      <c r="J60" s="190"/>
      <c r="K60" s="190"/>
      <c r="L60" s="1"/>
      <c r="M60" s="1"/>
      <c r="P60" s="1"/>
      <c r="Q60" s="1"/>
      <c r="R60" s="1"/>
      <c r="S60" s="1"/>
      <c r="T60" s="1"/>
      <c r="U60" s="1"/>
      <c r="V60" s="1"/>
    </row>
    <row r="61" spans="1:22" ht="19.5" customHeight="1" x14ac:dyDescent="0.2">
      <c r="A61" s="194" t="s">
        <v>288</v>
      </c>
      <c r="B61" s="190"/>
      <c r="C61" s="190"/>
      <c r="D61" s="190"/>
      <c r="E61" s="190"/>
      <c r="F61" s="191"/>
      <c r="G61" s="191"/>
      <c r="H61" s="190"/>
      <c r="I61" s="190"/>
      <c r="J61" s="190"/>
      <c r="K61" s="190"/>
      <c r="L61" s="1"/>
      <c r="M61" s="1"/>
      <c r="P61" s="1"/>
      <c r="Q61" s="1"/>
      <c r="R61" s="1"/>
      <c r="S61" s="1"/>
      <c r="T61" s="1"/>
      <c r="U61" s="1"/>
      <c r="V61" s="1"/>
    </row>
    <row r="62" spans="1:22" ht="19.5" customHeight="1" x14ac:dyDescent="0.2">
      <c r="A62" s="194"/>
      <c r="B62" s="190"/>
      <c r="C62" s="190"/>
      <c r="D62" s="190"/>
      <c r="E62" s="190"/>
      <c r="F62" s="191"/>
      <c r="G62" s="191"/>
      <c r="H62" s="190"/>
      <c r="I62" s="190"/>
      <c r="J62" s="190"/>
      <c r="K62" s="190"/>
      <c r="L62" s="1"/>
      <c r="M62" s="1"/>
      <c r="P62" s="1"/>
      <c r="Q62" s="1"/>
      <c r="R62" s="1"/>
      <c r="S62" s="1"/>
      <c r="T62" s="1"/>
      <c r="U62" s="1"/>
      <c r="V62" s="1"/>
    </row>
    <row r="63" spans="1:22" ht="19.5" customHeight="1" x14ac:dyDescent="0.2">
      <c r="A63" s="192" t="s">
        <v>217</v>
      </c>
      <c r="B63" s="190"/>
      <c r="C63" s="190"/>
      <c r="D63" s="190"/>
      <c r="E63" s="190"/>
      <c r="F63" s="191"/>
      <c r="G63" s="191"/>
      <c r="H63" s="190"/>
      <c r="I63" s="190"/>
      <c r="J63" s="190"/>
      <c r="K63" s="190"/>
      <c r="L63" s="1"/>
      <c r="M63" s="1"/>
      <c r="P63" s="1"/>
      <c r="Q63" s="1"/>
      <c r="R63" s="1"/>
      <c r="S63" s="1"/>
      <c r="T63" s="1"/>
      <c r="U63" s="1"/>
      <c r="V63" s="1"/>
    </row>
    <row r="64" spans="1:22" ht="19.5" customHeight="1" x14ac:dyDescent="0.2">
      <c r="A64" s="201" t="s">
        <v>367</v>
      </c>
      <c r="B64" s="190"/>
      <c r="C64" s="190"/>
      <c r="D64" s="190"/>
      <c r="E64" s="190"/>
      <c r="F64" s="191"/>
      <c r="G64" s="191"/>
      <c r="H64" s="190"/>
      <c r="I64" s="190"/>
      <c r="J64" s="190"/>
      <c r="K64" s="190"/>
      <c r="L64" s="1"/>
      <c r="M64" s="1"/>
      <c r="P64" s="1"/>
      <c r="Q64" s="1"/>
      <c r="R64" s="1"/>
      <c r="S64" s="1"/>
      <c r="T64" s="1"/>
      <c r="U64" s="1"/>
      <c r="V64" s="1"/>
    </row>
    <row r="65" spans="1:22" ht="19.5" customHeight="1" x14ac:dyDescent="0.2">
      <c r="A65" s="190"/>
      <c r="B65" s="190"/>
      <c r="C65" s="190"/>
      <c r="D65" s="190"/>
      <c r="E65" s="190"/>
      <c r="F65" s="191"/>
      <c r="G65" s="191"/>
      <c r="H65" s="190"/>
      <c r="I65" s="190"/>
      <c r="J65" s="190"/>
      <c r="K65" s="190"/>
      <c r="L65" s="1"/>
      <c r="M65" s="1"/>
      <c r="P65" s="1"/>
      <c r="Q65" s="1"/>
      <c r="R65" s="1"/>
      <c r="S65" s="1"/>
      <c r="T65" s="1"/>
      <c r="U65" s="1"/>
      <c r="V65" s="1"/>
    </row>
    <row r="66" spans="1:22" ht="19.5" customHeight="1" x14ac:dyDescent="0.2">
      <c r="A66" s="192" t="s">
        <v>214</v>
      </c>
      <c r="B66" s="190"/>
      <c r="C66" s="190"/>
      <c r="D66" s="190"/>
      <c r="E66" s="190"/>
      <c r="F66" s="191"/>
      <c r="G66" s="191"/>
      <c r="H66" s="190"/>
      <c r="I66" s="190"/>
      <c r="J66" s="190"/>
      <c r="K66" s="190"/>
      <c r="L66" s="1"/>
      <c r="M66" s="1"/>
      <c r="P66" s="1"/>
      <c r="Q66" s="1"/>
      <c r="R66" s="1"/>
      <c r="S66" s="1"/>
      <c r="T66" s="1"/>
      <c r="U66" s="1"/>
      <c r="V66" s="1"/>
    </row>
    <row r="67" spans="1:22" ht="19.5" customHeight="1" x14ac:dyDescent="0.2">
      <c r="A67" s="194" t="s">
        <v>216</v>
      </c>
      <c r="B67" s="194"/>
      <c r="C67" s="194"/>
      <c r="D67" s="194"/>
      <c r="E67" s="190"/>
      <c r="F67" s="191"/>
      <c r="G67" s="191"/>
      <c r="H67" s="190"/>
      <c r="I67" s="190"/>
      <c r="J67" s="190"/>
      <c r="K67" s="190"/>
      <c r="L67" s="1"/>
      <c r="M67" s="1"/>
      <c r="P67" s="1"/>
      <c r="Q67" s="1"/>
      <c r="R67" s="1"/>
      <c r="S67" s="1"/>
      <c r="T67" s="1"/>
      <c r="U67" s="1"/>
      <c r="V67" s="1"/>
    </row>
    <row r="68" spans="1:22" ht="19.5" customHeight="1" x14ac:dyDescent="0.2">
      <c r="A68" s="194" t="s">
        <v>281</v>
      </c>
      <c r="B68" s="194"/>
      <c r="C68" s="194"/>
      <c r="D68" s="194"/>
      <c r="E68" s="190"/>
      <c r="F68" s="191"/>
      <c r="G68" s="191"/>
      <c r="H68" s="190"/>
      <c r="I68" s="190"/>
      <c r="J68" s="190"/>
      <c r="K68" s="190"/>
      <c r="L68" s="1"/>
      <c r="M68" s="1"/>
      <c r="P68" s="1"/>
      <c r="Q68" s="1"/>
      <c r="R68" s="1"/>
      <c r="S68" s="1"/>
      <c r="T68" s="1"/>
      <c r="U68" s="1"/>
      <c r="V68" s="1"/>
    </row>
    <row r="69" spans="1:22" ht="19.5" customHeight="1" x14ac:dyDescent="0.2">
      <c r="A69" s="190"/>
      <c r="B69" s="190"/>
      <c r="C69" s="190"/>
      <c r="D69" s="190"/>
      <c r="E69" s="190"/>
      <c r="F69" s="191"/>
      <c r="G69" s="191"/>
      <c r="H69" s="190"/>
      <c r="I69" s="190"/>
      <c r="J69" s="190"/>
      <c r="K69" s="190"/>
    </row>
  </sheetData>
  <dataConsolidate/>
  <mergeCells count="19">
    <mergeCell ref="D36:E36"/>
    <mergeCell ref="B6:D6"/>
    <mergeCell ref="B7:D7"/>
    <mergeCell ref="B8:D8"/>
    <mergeCell ref="D11:D12"/>
    <mergeCell ref="C11:C12"/>
    <mergeCell ref="B11:B12"/>
    <mergeCell ref="E11:E12"/>
    <mergeCell ref="A33:B35"/>
    <mergeCell ref="V21:V24"/>
    <mergeCell ref="I3:J3"/>
    <mergeCell ref="I4:J4"/>
    <mergeCell ref="K3:L3"/>
    <mergeCell ref="K4:L4"/>
    <mergeCell ref="V18:V19"/>
    <mergeCell ref="S21:S24"/>
    <mergeCell ref="T21:T24"/>
    <mergeCell ref="U21:U24"/>
    <mergeCell ref="O3:O5"/>
  </mergeCells>
  <phoneticPr fontId="0" type="noConversion"/>
  <hyperlinks>
    <hyperlink ref="D2" r:id="rId1" xr:uid="{00000000-0004-0000-0000-000000000000}"/>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4" max="1048575" man="1"/>
  </colBreaks>
  <drawing r:id="rId3"/>
  <legacyDrawing r:id="rId4"/>
  <extLst>
    <ext xmlns:x14="http://schemas.microsoft.com/office/spreadsheetml/2009/9/main" uri="{CCE6A557-97BC-4b89-ADB6-D9C93CAAB3DF}">
      <x14:dataValidations xmlns:xm="http://schemas.microsoft.com/office/excel/2006/main" disablePrompts="1" xWindow="487" yWindow="327" count="1">
        <x14:dataValidation type="list" showInputMessage="1" promptTitle="Currency #1" prompt="Please choose the currency abbreviation:_x000a_" xr:uid="{00000000-0002-0000-0000-000000000000}">
          <x14:formula1>
            <xm:f>'Definitions and Formulas'!$B$36:$B$63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P37"/>
  <sheetViews>
    <sheetView zoomScale="75" zoomScaleNormal="75" workbookViewId="0">
      <selection activeCell="N27" sqref="N27"/>
    </sheetView>
  </sheetViews>
  <sheetFormatPr baseColWidth="10" defaultColWidth="8.83203125" defaultRowHeight="16" x14ac:dyDescent="0.2"/>
  <cols>
    <col min="1" max="1" width="8.83203125" style="1" customWidth="1"/>
    <col min="2" max="2" width="34.5" style="1" customWidth="1"/>
    <col min="3" max="3" width="12.83203125" style="1" customWidth="1"/>
    <col min="4" max="4" width="24.5" style="1" customWidth="1"/>
    <col min="5" max="6" width="12.83203125" style="1" customWidth="1"/>
    <col min="7" max="7" width="11.33203125" style="1" customWidth="1"/>
    <col min="8" max="9" width="15.1640625" customWidth="1"/>
    <col min="10" max="10" width="2.5" customWidth="1"/>
    <col min="11" max="11" width="11.33203125" customWidth="1"/>
    <col min="12" max="12" width="1" customWidth="1"/>
  </cols>
  <sheetData>
    <row r="1" spans="1:16" ht="9" customHeight="1" x14ac:dyDescent="0.2">
      <c r="A1" s="5"/>
      <c r="G1"/>
    </row>
    <row r="2" spans="1:16" ht="20" x14ac:dyDescent="0.2">
      <c r="A2" s="5">
        <v>2022</v>
      </c>
      <c r="B2" s="51" t="s">
        <v>138</v>
      </c>
      <c r="C2"/>
      <c r="D2"/>
      <c r="E2" s="2" t="str">
        <f>'Winter 2022 Budget Worksheet'!I2</f>
        <v xml:space="preserve"> </v>
      </c>
      <c r="G2"/>
      <c r="H2" s="71" t="s">
        <v>146</v>
      </c>
      <c r="I2" s="71"/>
      <c r="J2" s="71">
        <f>SUM(COUNT(#REF!),COUNT(#REF!))</f>
        <v>0</v>
      </c>
    </row>
    <row r="3" spans="1:16" ht="18" x14ac:dyDescent="0.2">
      <c r="A3" s="5"/>
      <c r="B3" s="5"/>
      <c r="C3"/>
      <c r="D3"/>
      <c r="E3"/>
      <c r="F3"/>
      <c r="G3"/>
      <c r="K3" s="154"/>
      <c r="L3" s="154"/>
      <c r="M3" s="154"/>
      <c r="N3" s="154"/>
      <c r="O3" s="154"/>
      <c r="P3" s="154"/>
    </row>
    <row r="4" spans="1:16" ht="34.5" customHeight="1" x14ac:dyDescent="0.15">
      <c r="A4" s="283" t="s">
        <v>62</v>
      </c>
      <c r="B4" s="283"/>
      <c r="C4" s="283"/>
      <c r="D4" s="283"/>
      <c r="E4" s="283"/>
      <c r="F4" s="283"/>
      <c r="G4" s="283"/>
      <c r="H4" s="283"/>
      <c r="I4" s="283"/>
      <c r="J4" s="283"/>
    </row>
    <row r="5" spans="1:16" ht="32.25" customHeight="1" x14ac:dyDescent="0.15">
      <c r="A5" s="284" t="s">
        <v>115</v>
      </c>
      <c r="B5" s="284"/>
      <c r="C5" s="284"/>
      <c r="D5" s="284"/>
      <c r="E5" s="284"/>
      <c r="F5" s="284"/>
      <c r="G5" s="284"/>
      <c r="H5" s="284"/>
      <c r="I5" s="284"/>
      <c r="J5" s="284"/>
      <c r="K5" s="284"/>
    </row>
    <row r="6" spans="1:16" ht="32.25" customHeight="1" x14ac:dyDescent="0.15">
      <c r="A6" s="284" t="s">
        <v>116</v>
      </c>
      <c r="B6" s="284"/>
      <c r="C6" s="284"/>
      <c r="D6" s="284"/>
      <c r="E6" s="284"/>
      <c r="F6" s="284"/>
      <c r="G6" s="284"/>
      <c r="H6" s="284"/>
      <c r="I6" s="284"/>
      <c r="J6" s="284"/>
      <c r="K6" s="284"/>
    </row>
    <row r="7" spans="1:16" ht="32.25" customHeight="1" x14ac:dyDescent="0.15">
      <c r="A7" s="284" t="s">
        <v>354</v>
      </c>
      <c r="B7" s="284"/>
      <c r="C7" s="284"/>
      <c r="D7" s="284"/>
      <c r="E7" s="284"/>
      <c r="F7" s="284"/>
      <c r="G7" s="284"/>
      <c r="H7" s="284"/>
      <c r="I7" s="284"/>
      <c r="J7" s="284"/>
      <c r="K7" s="284"/>
    </row>
    <row r="8" spans="1:16" ht="32.25" customHeight="1" x14ac:dyDescent="0.15">
      <c r="A8" s="284" t="s">
        <v>253</v>
      </c>
      <c r="B8" s="284"/>
      <c r="C8" s="284"/>
      <c r="D8" s="284"/>
      <c r="E8" s="284"/>
      <c r="F8" s="284"/>
      <c r="G8" s="284"/>
      <c r="H8" s="284"/>
      <c r="I8" s="284"/>
      <c r="J8" s="284"/>
      <c r="K8" s="284"/>
    </row>
    <row r="9" spans="1:16" ht="6" customHeight="1" x14ac:dyDescent="0.15">
      <c r="A9" s="59"/>
      <c r="B9" s="59"/>
      <c r="C9" s="59"/>
      <c r="D9" s="59"/>
      <c r="E9" s="59"/>
      <c r="F9" s="59"/>
      <c r="G9" s="59"/>
      <c r="H9" s="59"/>
      <c r="I9" s="59"/>
      <c r="J9" s="59"/>
    </row>
    <row r="10" spans="1:16" ht="31.5" customHeight="1" x14ac:dyDescent="0.2">
      <c r="A10" s="68" t="s">
        <v>124</v>
      </c>
      <c r="B10" s="68" t="s">
        <v>119</v>
      </c>
      <c r="C10" s="64" t="s">
        <v>54</v>
      </c>
      <c r="D10" s="64" t="s">
        <v>364</v>
      </c>
      <c r="E10" s="64" t="s">
        <v>118</v>
      </c>
      <c r="F10" s="64" t="s">
        <v>120</v>
      </c>
      <c r="G10" s="64" t="s">
        <v>117</v>
      </c>
      <c r="H10" s="68" t="s">
        <v>113</v>
      </c>
      <c r="I10" s="68" t="s">
        <v>114</v>
      </c>
      <c r="K10" s="134" t="s">
        <v>254</v>
      </c>
    </row>
    <row r="11" spans="1:16" x14ac:dyDescent="0.2">
      <c r="A11" s="2"/>
      <c r="B11" s="316"/>
      <c r="C11" s="317">
        <v>1</v>
      </c>
      <c r="D11" s="316"/>
      <c r="E11" s="318"/>
      <c r="F11" s="318"/>
      <c r="G11" s="318"/>
      <c r="H11" s="319"/>
      <c r="I11" s="320"/>
      <c r="J11" s="135"/>
    </row>
    <row r="12" spans="1:16" x14ac:dyDescent="0.2">
      <c r="A12" s="2"/>
      <c r="B12" s="316"/>
      <c r="C12" s="317"/>
      <c r="D12" s="316"/>
      <c r="E12" s="318"/>
      <c r="F12" s="318"/>
      <c r="G12" s="318"/>
      <c r="H12" s="319"/>
      <c r="I12" s="320"/>
      <c r="J12" s="135"/>
    </row>
    <row r="13" spans="1:16" x14ac:dyDescent="0.2">
      <c r="A13" s="2"/>
      <c r="B13" s="316"/>
      <c r="C13" s="317"/>
      <c r="D13" s="316"/>
      <c r="E13" s="318"/>
      <c r="F13" s="318"/>
      <c r="G13" s="318"/>
      <c r="H13" s="319"/>
      <c r="I13" s="320"/>
      <c r="J13" s="135"/>
    </row>
    <row r="14" spans="1:16" x14ac:dyDescent="0.2">
      <c r="A14" s="2"/>
      <c r="B14" s="321"/>
      <c r="C14" s="322"/>
      <c r="D14" s="321"/>
      <c r="E14" s="323"/>
      <c r="F14" s="323"/>
      <c r="G14" s="323"/>
      <c r="H14" s="324"/>
      <c r="I14" s="320"/>
      <c r="J14" s="135"/>
    </row>
    <row r="15" spans="1:16" x14ac:dyDescent="0.2">
      <c r="A15" s="2"/>
      <c r="B15" s="321"/>
      <c r="C15" s="322"/>
      <c r="D15" s="321"/>
      <c r="E15" s="323"/>
      <c r="F15" s="323"/>
      <c r="G15" s="323"/>
      <c r="H15" s="324"/>
      <c r="I15" s="320"/>
      <c r="J15" s="135"/>
    </row>
    <row r="16" spans="1:16" ht="18" customHeight="1" x14ac:dyDescent="0.2">
      <c r="C16" s="61"/>
      <c r="H16" s="11" t="s">
        <v>122</v>
      </c>
      <c r="I16" s="209">
        <f>SUM(I11:I15)</f>
        <v>0</v>
      </c>
    </row>
    <row r="17" spans="1:15" ht="18" customHeight="1" x14ac:dyDescent="0.2">
      <c r="C17" s="61"/>
    </row>
    <row r="18" spans="1:15" ht="31.5" customHeight="1" x14ac:dyDescent="0.2">
      <c r="A18" s="68" t="s">
        <v>123</v>
      </c>
      <c r="B18" s="65" t="s">
        <v>119</v>
      </c>
      <c r="C18" s="63" t="s">
        <v>54</v>
      </c>
      <c r="D18" s="63" t="s">
        <v>70</v>
      </c>
      <c r="E18" s="282" t="s">
        <v>53</v>
      </c>
      <c r="F18" s="282"/>
      <c r="G18" s="282"/>
      <c r="H18" s="282"/>
      <c r="I18" s="68" t="s">
        <v>112</v>
      </c>
    </row>
    <row r="19" spans="1:15" x14ac:dyDescent="0.2">
      <c r="A19" s="2"/>
      <c r="B19" s="321"/>
      <c r="C19" s="322"/>
      <c r="D19" s="321"/>
      <c r="E19" s="325"/>
      <c r="F19" s="326"/>
      <c r="G19" s="326"/>
      <c r="H19" s="327"/>
      <c r="I19" s="320"/>
    </row>
    <row r="20" spans="1:15" x14ac:dyDescent="0.2">
      <c r="A20" s="2"/>
      <c r="B20" s="321"/>
      <c r="C20" s="322"/>
      <c r="D20" s="321"/>
      <c r="E20" s="325"/>
      <c r="F20" s="326"/>
      <c r="G20" s="326"/>
      <c r="H20" s="327"/>
      <c r="I20" s="320"/>
    </row>
    <row r="21" spans="1:15" x14ac:dyDescent="0.2">
      <c r="A21" s="2"/>
      <c r="B21" s="321"/>
      <c r="C21" s="322"/>
      <c r="D21" s="321"/>
      <c r="E21" s="325"/>
      <c r="F21" s="326"/>
      <c r="G21" s="326"/>
      <c r="H21" s="327"/>
      <c r="I21" s="320"/>
    </row>
    <row r="22" spans="1:15" x14ac:dyDescent="0.2">
      <c r="A22" s="2"/>
      <c r="B22" s="321"/>
      <c r="C22" s="322"/>
      <c r="D22" s="321"/>
      <c r="E22" s="325"/>
      <c r="F22" s="326"/>
      <c r="G22" s="326"/>
      <c r="H22" s="327"/>
      <c r="I22" s="320"/>
    </row>
    <row r="23" spans="1:15" x14ac:dyDescent="0.2">
      <c r="A23" s="2"/>
      <c r="B23" s="321"/>
      <c r="C23" s="322"/>
      <c r="D23" s="321"/>
      <c r="E23" s="325"/>
      <c r="F23" s="326"/>
      <c r="G23" s="326"/>
      <c r="H23" s="327"/>
      <c r="I23" s="320"/>
    </row>
    <row r="24" spans="1:15" ht="18" customHeight="1" x14ac:dyDescent="0.2">
      <c r="H24" s="11" t="s">
        <v>121</v>
      </c>
      <c r="I24" s="209">
        <f>SUM(I19:I23)</f>
        <v>0</v>
      </c>
    </row>
    <row r="25" spans="1:15" ht="18" customHeight="1" x14ac:dyDescent="0.2">
      <c r="H25" s="67"/>
      <c r="I25" s="62"/>
    </row>
    <row r="26" spans="1:15" ht="32.25" customHeight="1" x14ac:dyDescent="0.2">
      <c r="A26" s="68" t="s">
        <v>125</v>
      </c>
      <c r="B26" s="65" t="s">
        <v>119</v>
      </c>
      <c r="D26" s="282" t="s">
        <v>70</v>
      </c>
      <c r="E26" s="282"/>
      <c r="F26" s="282" t="s">
        <v>137</v>
      </c>
      <c r="G26" s="282"/>
      <c r="H26" s="282"/>
      <c r="I26" s="62"/>
    </row>
    <row r="27" spans="1:15" ht="18.75" customHeight="1" x14ac:dyDescent="0.2">
      <c r="B27" s="321"/>
      <c r="C27" s="62"/>
      <c r="D27" s="328"/>
      <c r="E27" s="329"/>
      <c r="F27" s="330"/>
      <c r="G27" s="331"/>
      <c r="H27" s="332"/>
      <c r="I27" s="62"/>
    </row>
    <row r="28" spans="1:15" ht="18.75" customHeight="1" x14ac:dyDescent="0.2">
      <c r="B28" s="321"/>
      <c r="C28" s="62"/>
      <c r="D28" s="328"/>
      <c r="E28" s="329"/>
      <c r="F28" s="330"/>
      <c r="G28" s="331"/>
      <c r="H28" s="332"/>
      <c r="I28" s="62"/>
    </row>
    <row r="29" spans="1:15" ht="18.75" customHeight="1" x14ac:dyDescent="0.2">
      <c r="B29" s="321"/>
      <c r="C29" s="62"/>
      <c r="D29" s="328"/>
      <c r="E29" s="329"/>
      <c r="F29" s="330"/>
      <c r="G29" s="331"/>
      <c r="H29" s="332"/>
      <c r="I29" s="62"/>
    </row>
    <row r="30" spans="1:15" ht="18.75" customHeight="1" x14ac:dyDescent="0.2">
      <c r="H30" s="67"/>
      <c r="I30" s="62"/>
    </row>
    <row r="31" spans="1:15" ht="18.75" customHeight="1" x14ac:dyDescent="0.2">
      <c r="B31" s="2" t="s">
        <v>78</v>
      </c>
      <c r="C31" s="2"/>
      <c r="L31" s="60"/>
      <c r="M31" s="60"/>
      <c r="N31" s="60"/>
      <c r="O31" s="60"/>
    </row>
    <row r="32" spans="1:15" ht="18.75" customHeight="1" x14ac:dyDescent="0.2">
      <c r="A32" s="29"/>
      <c r="B32" s="2" t="s">
        <v>92</v>
      </c>
      <c r="C32" s="2"/>
      <c r="D32" s="50"/>
      <c r="F32" s="10" t="s">
        <v>55</v>
      </c>
      <c r="G32" s="10"/>
      <c r="H32" s="66"/>
      <c r="I32" s="66"/>
      <c r="J32" s="66"/>
      <c r="K32" s="60"/>
      <c r="L32" s="60"/>
      <c r="M32" s="60"/>
      <c r="N32" s="60"/>
      <c r="O32" s="60"/>
    </row>
    <row r="33" spans="2:8" customFormat="1" ht="18.75" customHeight="1" x14ac:dyDescent="0.2">
      <c r="B33" s="2" t="s">
        <v>93</v>
      </c>
      <c r="C33" s="2"/>
      <c r="D33" s="1"/>
      <c r="E33" s="1"/>
      <c r="F33" s="57" t="s">
        <v>290</v>
      </c>
      <c r="G33" s="1"/>
      <c r="H33" s="153"/>
    </row>
    <row r="34" spans="2:8" customFormat="1" ht="3.75" customHeight="1" x14ac:dyDescent="0.2">
      <c r="B34" s="1"/>
      <c r="C34" s="1"/>
      <c r="D34" s="1"/>
      <c r="E34" s="1"/>
      <c r="F34" s="1"/>
      <c r="G34" s="1"/>
    </row>
    <row r="36" spans="2:8" customFormat="1" x14ac:dyDescent="0.2">
      <c r="B36" s="139" t="s">
        <v>211</v>
      </c>
      <c r="C36" s="1"/>
      <c r="D36" s="69" t="s">
        <v>146</v>
      </c>
      <c r="E36" s="1"/>
      <c r="F36" s="1"/>
      <c r="G36" s="1"/>
    </row>
    <row r="37" spans="2:8" customFormat="1" x14ac:dyDescent="0.2">
      <c r="B37" s="1"/>
      <c r="C37" s="1"/>
      <c r="D37">
        <f>SUM(COUNT(C11:C15),COUNT(C19:C23))</f>
        <v>1</v>
      </c>
      <c r="E37" s="1"/>
      <c r="F37" s="1"/>
      <c r="G37" s="1"/>
    </row>
  </sheetData>
  <mergeCells count="19">
    <mergeCell ref="F28:H28"/>
    <mergeCell ref="E22:H22"/>
    <mergeCell ref="E23:H23"/>
    <mergeCell ref="E18:H18"/>
    <mergeCell ref="E19:H19"/>
    <mergeCell ref="E20:H20"/>
    <mergeCell ref="F29:H29"/>
    <mergeCell ref="A4:J4"/>
    <mergeCell ref="A5:K5"/>
    <mergeCell ref="A6:K6"/>
    <mergeCell ref="A7:K7"/>
    <mergeCell ref="A8:K8"/>
    <mergeCell ref="E21:H21"/>
    <mergeCell ref="D27:E27"/>
    <mergeCell ref="D28:E28"/>
    <mergeCell ref="D29:E29"/>
    <mergeCell ref="F26:H26"/>
    <mergeCell ref="D26:E26"/>
    <mergeCell ref="F27:H27"/>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D35"/>
  <sheetViews>
    <sheetView zoomScale="75" zoomScaleNormal="75" workbookViewId="0">
      <selection activeCell="F19" sqref="F19"/>
    </sheetView>
  </sheetViews>
  <sheetFormatPr baseColWidth="10" defaultColWidth="8.83203125" defaultRowHeight="16" x14ac:dyDescent="0.2"/>
  <cols>
    <col min="1" max="1" width="5" style="1" customWidth="1"/>
    <col min="2" max="2" width="49" style="1" customWidth="1"/>
    <col min="3" max="3" width="18.33203125" style="1" customWidth="1"/>
    <col min="4" max="4" width="65.1640625" style="1" customWidth="1"/>
    <col min="5" max="5" width="1" customWidth="1"/>
  </cols>
  <sheetData>
    <row r="1" spans="1:4" ht="18" x14ac:dyDescent="0.2">
      <c r="B1" s="5" t="s">
        <v>0</v>
      </c>
      <c r="C1" s="3"/>
      <c r="D1" s="57" t="str">
        <f>'Winter 2022 Budget Worksheet'!I2</f>
        <v xml:space="preserve"> </v>
      </c>
    </row>
    <row r="2" spans="1:4" ht="18" x14ac:dyDescent="0.2">
      <c r="B2" s="5" t="s">
        <v>1</v>
      </c>
      <c r="C2" s="3"/>
    </row>
    <row r="3" spans="1:4" ht="20" x14ac:dyDescent="0.2">
      <c r="B3" s="5" t="s">
        <v>391</v>
      </c>
      <c r="C3" s="3"/>
      <c r="D3" s="51" t="s">
        <v>366</v>
      </c>
    </row>
    <row r="4" spans="1:4" ht="10.5" customHeight="1" x14ac:dyDescent="0.2">
      <c r="B4" s="5"/>
      <c r="C4" s="3"/>
    </row>
    <row r="5" spans="1:4" ht="15.75" customHeight="1" x14ac:dyDescent="0.2">
      <c r="B5" s="285" t="s">
        <v>291</v>
      </c>
      <c r="C5" s="285"/>
      <c r="D5" s="285"/>
    </row>
    <row r="6" spans="1:4" x14ac:dyDescent="0.2">
      <c r="B6" s="285"/>
      <c r="C6" s="285"/>
      <c r="D6" s="285"/>
    </row>
    <row r="7" spans="1:4" x14ac:dyDescent="0.2">
      <c r="B7" s="285"/>
      <c r="C7" s="285"/>
      <c r="D7" s="285"/>
    </row>
    <row r="8" spans="1:4" x14ac:dyDescent="0.2">
      <c r="B8" s="285"/>
      <c r="C8" s="285"/>
      <c r="D8" s="285"/>
    </row>
    <row r="9" spans="1:4" x14ac:dyDescent="0.2">
      <c r="B9" s="285"/>
      <c r="C9" s="285"/>
      <c r="D9" s="285"/>
    </row>
    <row r="10" spans="1:4" x14ac:dyDescent="0.2">
      <c r="B10" s="285"/>
      <c r="C10" s="285"/>
      <c r="D10" s="285"/>
    </row>
    <row r="11" spans="1:4" x14ac:dyDescent="0.2">
      <c r="B11" s="28"/>
      <c r="C11" s="28"/>
      <c r="D11" s="28"/>
    </row>
    <row r="12" spans="1:4" ht="18" x14ac:dyDescent="0.2">
      <c r="A12" s="6"/>
      <c r="B12" s="7" t="s">
        <v>48</v>
      </c>
      <c r="C12" s="8" t="s">
        <v>46</v>
      </c>
      <c r="D12" s="8" t="s">
        <v>46</v>
      </c>
    </row>
    <row r="13" spans="1:4" x14ac:dyDescent="0.2">
      <c r="A13" s="8" t="s">
        <v>46</v>
      </c>
      <c r="B13" s="9" t="s">
        <v>52</v>
      </c>
      <c r="C13" s="9" t="s">
        <v>49</v>
      </c>
      <c r="D13" s="8" t="s">
        <v>58</v>
      </c>
    </row>
    <row r="14" spans="1:4" x14ac:dyDescent="0.2">
      <c r="A14" s="8">
        <v>1</v>
      </c>
      <c r="B14" s="321"/>
      <c r="C14" s="333">
        <v>0</v>
      </c>
      <c r="D14" s="321"/>
    </row>
    <row r="15" spans="1:4" x14ac:dyDescent="0.2">
      <c r="A15" s="8">
        <v>2</v>
      </c>
      <c r="B15" s="321"/>
      <c r="C15" s="333">
        <v>0</v>
      </c>
      <c r="D15" s="321"/>
    </row>
    <row r="16" spans="1:4" x14ac:dyDescent="0.2">
      <c r="A16" s="8">
        <v>3</v>
      </c>
      <c r="B16" s="321"/>
      <c r="C16" s="333">
        <v>0</v>
      </c>
      <c r="D16" s="321"/>
    </row>
    <row r="17" spans="1:4" x14ac:dyDescent="0.2">
      <c r="A17" s="8">
        <v>4</v>
      </c>
      <c r="B17" s="321"/>
      <c r="C17" s="333">
        <v>0</v>
      </c>
      <c r="D17" s="321"/>
    </row>
    <row r="18" spans="1:4" x14ac:dyDescent="0.2">
      <c r="A18" s="8">
        <v>5</v>
      </c>
      <c r="B18" s="321"/>
      <c r="C18" s="333">
        <v>0</v>
      </c>
      <c r="D18" s="321"/>
    </row>
    <row r="19" spans="1:4" ht="17" thickBot="1" x14ac:dyDescent="0.25">
      <c r="A19" s="8">
        <v>6</v>
      </c>
      <c r="B19" s="321"/>
      <c r="C19" s="334">
        <v>0</v>
      </c>
      <c r="D19" s="321"/>
    </row>
    <row r="20" spans="1:4" ht="19" thickBot="1" x14ac:dyDescent="0.25">
      <c r="B20" s="8" t="s">
        <v>50</v>
      </c>
      <c r="C20" s="210">
        <f>SUM(C14:C19)</f>
        <v>0</v>
      </c>
      <c r="D20" s="4" t="s">
        <v>56</v>
      </c>
    </row>
    <row r="23" spans="1:4" x14ac:dyDescent="0.2">
      <c r="B23" s="9" t="s">
        <v>51</v>
      </c>
      <c r="C23" s="8" t="s">
        <v>292</v>
      </c>
      <c r="D23" s="6"/>
    </row>
    <row r="25" spans="1:4" x14ac:dyDescent="0.2">
      <c r="B25" s="335"/>
      <c r="C25" s="336"/>
      <c r="D25" s="337"/>
    </row>
    <row r="26" spans="1:4" ht="17.25" customHeight="1" x14ac:dyDescent="0.2">
      <c r="B26" s="338"/>
      <c r="C26" s="339"/>
      <c r="D26" s="340"/>
    </row>
    <row r="27" spans="1:4" x14ac:dyDescent="0.2">
      <c r="B27" s="341"/>
      <c r="C27" s="342"/>
      <c r="D27" s="343"/>
    </row>
    <row r="30" spans="1:4" x14ac:dyDescent="0.2">
      <c r="B30" s="1" t="s">
        <v>46</v>
      </c>
    </row>
    <row r="31" spans="1:4" x14ac:dyDescent="0.2">
      <c r="D31" s="10" t="s">
        <v>55</v>
      </c>
    </row>
    <row r="32" spans="1:4" x14ac:dyDescent="0.2">
      <c r="D32" s="20" t="s">
        <v>290</v>
      </c>
    </row>
    <row r="35" spans="2:2" x14ac:dyDescent="0.2">
      <c r="B35" s="139" t="s">
        <v>210</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F63"/>
  <sheetViews>
    <sheetView zoomScaleNormal="100" zoomScaleSheetLayoutView="70" workbookViewId="0">
      <selection activeCell="A34" sqref="A34:C63"/>
    </sheetView>
  </sheetViews>
  <sheetFormatPr baseColWidth="10" defaultColWidth="9.1640625" defaultRowHeight="12" x14ac:dyDescent="0.15"/>
  <cols>
    <col min="1" max="1" width="20.5" style="131" customWidth="1"/>
    <col min="2" max="2" width="57.5" style="117" customWidth="1"/>
    <col min="3" max="3" width="38.83203125" style="117" customWidth="1"/>
    <col min="4" max="4" width="22.6640625" style="131" customWidth="1"/>
    <col min="5" max="5" width="27.5" style="117" customWidth="1"/>
    <col min="6" max="6" width="28.1640625" style="117" customWidth="1"/>
    <col min="7" max="7" width="29.33203125" style="117" customWidth="1"/>
    <col min="8" max="16384" width="9.1640625" style="117"/>
  </cols>
  <sheetData>
    <row r="1" spans="1:6" x14ac:dyDescent="0.15">
      <c r="A1" s="118" t="s">
        <v>261</v>
      </c>
      <c r="B1" s="119" t="s">
        <v>172</v>
      </c>
      <c r="C1" s="119" t="s">
        <v>171</v>
      </c>
      <c r="D1" s="120" t="s">
        <v>207</v>
      </c>
      <c r="E1" s="136"/>
      <c r="F1" s="137"/>
    </row>
    <row r="2" spans="1:6" ht="33.5" customHeight="1" x14ac:dyDescent="0.15">
      <c r="A2" s="138" t="s">
        <v>8</v>
      </c>
      <c r="B2" s="116" t="s">
        <v>159</v>
      </c>
      <c r="C2" s="121" t="s">
        <v>173</v>
      </c>
      <c r="D2" s="116" t="s">
        <v>232</v>
      </c>
      <c r="E2" s="122"/>
      <c r="F2" s="123"/>
    </row>
    <row r="3" spans="1:6" ht="33.5" customHeight="1" x14ac:dyDescent="0.15">
      <c r="A3" s="138" t="s">
        <v>259</v>
      </c>
      <c r="B3" s="116" t="s">
        <v>198</v>
      </c>
      <c r="C3" s="116" t="s">
        <v>265</v>
      </c>
      <c r="D3" s="116" t="s">
        <v>233</v>
      </c>
      <c r="E3" s="122"/>
      <c r="F3" s="123"/>
    </row>
    <row r="4" spans="1:6" ht="33.5" customHeight="1" x14ac:dyDescent="0.15">
      <c r="A4" s="138" t="s">
        <v>64</v>
      </c>
      <c r="B4" s="116" t="s">
        <v>260</v>
      </c>
      <c r="C4" s="116" t="s">
        <v>183</v>
      </c>
      <c r="D4" s="116" t="s">
        <v>188</v>
      </c>
      <c r="E4" s="122"/>
      <c r="F4" s="116" t="s">
        <v>268</v>
      </c>
    </row>
    <row r="5" spans="1:6" ht="33.5" customHeight="1" x14ac:dyDescent="0.15">
      <c r="A5" s="138" t="s">
        <v>11</v>
      </c>
      <c r="B5" s="116" t="s">
        <v>160</v>
      </c>
      <c r="C5" s="116" t="s">
        <v>178</v>
      </c>
      <c r="D5" s="124" t="s">
        <v>234</v>
      </c>
      <c r="E5" s="122"/>
      <c r="F5" s="123"/>
    </row>
    <row r="6" spans="1:6" ht="33.5" customHeight="1" x14ac:dyDescent="0.15">
      <c r="A6" s="138" t="s">
        <v>44</v>
      </c>
      <c r="B6" s="116" t="s">
        <v>161</v>
      </c>
      <c r="C6" s="116" t="s">
        <v>179</v>
      </c>
      <c r="D6" s="116" t="s">
        <v>235</v>
      </c>
      <c r="E6" s="122"/>
      <c r="F6" s="123"/>
    </row>
    <row r="7" spans="1:6" ht="33.5" customHeight="1" x14ac:dyDescent="0.15">
      <c r="A7" s="138" t="s">
        <v>79</v>
      </c>
      <c r="B7" s="116" t="s">
        <v>192</v>
      </c>
      <c r="C7" s="116" t="s">
        <v>209</v>
      </c>
      <c r="D7" s="124" t="s">
        <v>249</v>
      </c>
      <c r="E7" s="116" t="s">
        <v>269</v>
      </c>
      <c r="F7" s="123"/>
    </row>
    <row r="8" spans="1:6" ht="33.5" customHeight="1" x14ac:dyDescent="0.15">
      <c r="A8" s="138" t="s">
        <v>12</v>
      </c>
      <c r="B8" s="116" t="s">
        <v>162</v>
      </c>
      <c r="C8" s="116" t="s">
        <v>264</v>
      </c>
      <c r="D8" s="124" t="s">
        <v>236</v>
      </c>
      <c r="E8" s="129"/>
      <c r="F8" s="130"/>
    </row>
    <row r="9" spans="1:6" ht="33.5" customHeight="1" x14ac:dyDescent="0.15">
      <c r="A9" s="138" t="s">
        <v>13</v>
      </c>
      <c r="B9" s="116" t="s">
        <v>163</v>
      </c>
      <c r="C9" s="121" t="s">
        <v>267</v>
      </c>
      <c r="D9" s="116" t="s">
        <v>237</v>
      </c>
      <c r="E9" s="122"/>
      <c r="F9" s="123"/>
    </row>
    <row r="10" spans="1:6" x14ac:dyDescent="0.15">
      <c r="A10" s="118" t="s">
        <v>262</v>
      </c>
      <c r="B10" s="119"/>
      <c r="C10" s="119"/>
      <c r="D10" s="120"/>
      <c r="E10" s="136"/>
      <c r="F10" s="137"/>
    </row>
    <row r="11" spans="1:6" ht="33.5" customHeight="1" x14ac:dyDescent="0.15">
      <c r="A11" s="138" t="s">
        <v>77</v>
      </c>
      <c r="B11" s="116" t="s">
        <v>164</v>
      </c>
      <c r="C11" s="121" t="s">
        <v>196</v>
      </c>
      <c r="D11" s="116" t="s">
        <v>238</v>
      </c>
      <c r="E11" s="122"/>
      <c r="F11" s="123"/>
    </row>
    <row r="12" spans="1:6" ht="33.5" customHeight="1" x14ac:dyDescent="0.15">
      <c r="A12" s="138" t="s">
        <v>80</v>
      </c>
      <c r="B12" s="116" t="s">
        <v>165</v>
      </c>
      <c r="C12" s="116" t="s">
        <v>176</v>
      </c>
      <c r="D12" s="116" t="s">
        <v>239</v>
      </c>
      <c r="E12" s="122"/>
      <c r="F12" s="123"/>
    </row>
    <row r="13" spans="1:6" ht="33.5" customHeight="1" x14ac:dyDescent="0.15">
      <c r="A13" s="138" t="s">
        <v>81</v>
      </c>
      <c r="B13" s="116" t="s">
        <v>284</v>
      </c>
      <c r="C13" s="116" t="s">
        <v>197</v>
      </c>
      <c r="D13" s="116" t="s">
        <v>240</v>
      </c>
      <c r="E13" s="122"/>
      <c r="F13" s="123"/>
    </row>
    <row r="14" spans="1:6" ht="33.5" customHeight="1" x14ac:dyDescent="0.15">
      <c r="A14" s="138" t="s">
        <v>82</v>
      </c>
      <c r="B14" s="116" t="s">
        <v>193</v>
      </c>
      <c r="C14" s="116" t="s">
        <v>174</v>
      </c>
      <c r="D14" s="124" t="s">
        <v>241</v>
      </c>
      <c r="E14" s="123"/>
      <c r="F14" s="123"/>
    </row>
    <row r="15" spans="1:6" ht="33.5" customHeight="1" x14ac:dyDescent="0.15">
      <c r="A15" s="138" t="s">
        <v>83</v>
      </c>
      <c r="B15" s="116" t="s">
        <v>220</v>
      </c>
      <c r="C15" s="116" t="s">
        <v>177</v>
      </c>
      <c r="D15" s="116" t="s">
        <v>242</v>
      </c>
      <c r="E15" s="122"/>
      <c r="F15" s="123"/>
    </row>
    <row r="16" spans="1:6" ht="33.5" customHeight="1" x14ac:dyDescent="0.15">
      <c r="A16" s="138" t="s">
        <v>17</v>
      </c>
      <c r="B16" s="116" t="s">
        <v>166</v>
      </c>
      <c r="C16" s="116" t="s">
        <v>184</v>
      </c>
      <c r="D16" s="124" t="s">
        <v>243</v>
      </c>
      <c r="E16" s="122"/>
      <c r="F16" s="123"/>
    </row>
    <row r="17" spans="1:6" ht="33.5" customHeight="1" x14ac:dyDescent="0.15">
      <c r="A17" s="138" t="s">
        <v>111</v>
      </c>
      <c r="B17" s="116" t="s">
        <v>185</v>
      </c>
      <c r="C17" s="116" t="s">
        <v>189</v>
      </c>
      <c r="D17" s="124" t="s">
        <v>250</v>
      </c>
      <c r="E17" s="129"/>
      <c r="F17" s="130"/>
    </row>
    <row r="18" spans="1:6" ht="33.5" customHeight="1" x14ac:dyDescent="0.15">
      <c r="A18" s="138" t="s">
        <v>258</v>
      </c>
      <c r="B18" s="116" t="s">
        <v>187</v>
      </c>
      <c r="C18" s="121" t="s">
        <v>186</v>
      </c>
      <c r="D18" s="116" t="s">
        <v>244</v>
      </c>
      <c r="E18" s="122"/>
      <c r="F18" s="123"/>
    </row>
    <row r="19" spans="1:6" ht="33.5" customHeight="1" x14ac:dyDescent="0.15">
      <c r="A19" s="138" t="s">
        <v>14</v>
      </c>
      <c r="B19" s="116" t="s">
        <v>104</v>
      </c>
      <c r="C19" s="116" t="s">
        <v>194</v>
      </c>
      <c r="D19" s="116" t="s">
        <v>245</v>
      </c>
      <c r="E19" s="122"/>
      <c r="F19" s="123"/>
    </row>
    <row r="20" spans="1:6" x14ac:dyDescent="0.15">
      <c r="A20" s="118" t="s">
        <v>263</v>
      </c>
      <c r="B20" s="125"/>
      <c r="C20" s="125"/>
      <c r="D20" s="126"/>
      <c r="E20" s="127"/>
      <c r="F20" s="128"/>
    </row>
    <row r="21" spans="1:6" ht="33.5" customHeight="1" x14ac:dyDescent="0.15">
      <c r="A21" s="138" t="s">
        <v>20</v>
      </c>
      <c r="B21" s="116" t="s">
        <v>167</v>
      </c>
      <c r="C21" s="121" t="s">
        <v>266</v>
      </c>
      <c r="D21" s="116" t="s">
        <v>246</v>
      </c>
      <c r="E21" s="122"/>
      <c r="F21" s="123"/>
    </row>
    <row r="22" spans="1:6" ht="33.5" customHeight="1" x14ac:dyDescent="0.15">
      <c r="A22" s="138" t="s">
        <v>21</v>
      </c>
      <c r="B22" s="116" t="s">
        <v>168</v>
      </c>
      <c r="C22" s="116" t="s">
        <v>180</v>
      </c>
      <c r="D22" s="116" t="s">
        <v>247</v>
      </c>
      <c r="E22" s="122"/>
      <c r="F22" s="123"/>
    </row>
    <row r="23" spans="1:6" ht="33.5" customHeight="1" x14ac:dyDescent="0.15">
      <c r="A23" s="138" t="s">
        <v>22</v>
      </c>
      <c r="B23" s="116" t="s">
        <v>169</v>
      </c>
      <c r="C23" s="116" t="s">
        <v>175</v>
      </c>
      <c r="D23" s="116" t="s">
        <v>248</v>
      </c>
      <c r="E23" s="122"/>
      <c r="F23" s="123"/>
    </row>
    <row r="24" spans="1:6" ht="33.5" customHeight="1" x14ac:dyDescent="0.15">
      <c r="A24" s="138" t="s">
        <v>257</v>
      </c>
      <c r="B24" s="116" t="s">
        <v>285</v>
      </c>
      <c r="C24" s="116" t="s">
        <v>286</v>
      </c>
      <c r="D24" s="124" t="s">
        <v>190</v>
      </c>
      <c r="E24" s="123"/>
      <c r="F24" s="116" t="s">
        <v>270</v>
      </c>
    </row>
    <row r="25" spans="1:6" ht="33.5" customHeight="1" x14ac:dyDescent="0.15">
      <c r="A25" s="138" t="s">
        <v>14</v>
      </c>
      <c r="B25" s="116" t="s">
        <v>104</v>
      </c>
      <c r="C25" s="116" t="s">
        <v>195</v>
      </c>
      <c r="D25" s="116">
        <v>250</v>
      </c>
      <c r="E25" s="122"/>
      <c r="F25" s="123"/>
    </row>
    <row r="26" spans="1:6" ht="33.5" customHeight="1" x14ac:dyDescent="0.15">
      <c r="A26" s="138" t="s">
        <v>256</v>
      </c>
      <c r="B26" s="116" t="s">
        <v>181</v>
      </c>
      <c r="C26" s="116" t="s">
        <v>227</v>
      </c>
      <c r="D26" s="124" t="s">
        <v>228</v>
      </c>
      <c r="E26" s="122"/>
      <c r="F26" s="123"/>
    </row>
    <row r="27" spans="1:6" ht="33.5" customHeight="1" x14ac:dyDescent="0.15">
      <c r="A27" s="138" t="s">
        <v>153</v>
      </c>
      <c r="B27" s="116" t="s">
        <v>170</v>
      </c>
      <c r="C27" s="116" t="s">
        <v>182</v>
      </c>
      <c r="D27" s="124" t="s">
        <v>191</v>
      </c>
      <c r="E27" s="129"/>
      <c r="F27" s="130"/>
    </row>
    <row r="28" spans="1:6" ht="19.25" customHeight="1" x14ac:dyDescent="0.15">
      <c r="B28" s="132"/>
      <c r="C28" s="286" t="s">
        <v>255</v>
      </c>
      <c r="D28" s="286"/>
      <c r="E28" s="286" t="s">
        <v>221</v>
      </c>
      <c r="F28" s="286"/>
    </row>
    <row r="30" spans="1:6" ht="16" x14ac:dyDescent="0.2">
      <c r="B30" s="139" t="s">
        <v>271</v>
      </c>
    </row>
    <row r="34" spans="1:3" x14ac:dyDescent="0.15">
      <c r="A34" s="166" t="s">
        <v>359</v>
      </c>
    </row>
    <row r="35" spans="1:3" x14ac:dyDescent="0.15">
      <c r="A35" s="167" t="s">
        <v>361</v>
      </c>
      <c r="B35" s="168" t="s">
        <v>360</v>
      </c>
      <c r="C35" s="168" t="s">
        <v>323</v>
      </c>
    </row>
    <row r="36" spans="1:3" x14ac:dyDescent="0.15">
      <c r="A36" s="169" t="s">
        <v>329</v>
      </c>
      <c r="B36" s="173" t="s">
        <v>327</v>
      </c>
      <c r="C36" s="170" t="s">
        <v>324</v>
      </c>
    </row>
    <row r="37" spans="1:3" x14ac:dyDescent="0.15">
      <c r="A37" s="171" t="s">
        <v>328</v>
      </c>
      <c r="B37" s="174" t="s">
        <v>313</v>
      </c>
      <c r="C37" s="172" t="s">
        <v>324</v>
      </c>
    </row>
    <row r="38" spans="1:3" x14ac:dyDescent="0.15">
      <c r="A38" s="171" t="s">
        <v>330</v>
      </c>
      <c r="B38" s="174" t="s">
        <v>303</v>
      </c>
      <c r="C38" s="172" t="s">
        <v>325</v>
      </c>
    </row>
    <row r="39" spans="1:3" x14ac:dyDescent="0.15">
      <c r="A39" s="171" t="s">
        <v>331</v>
      </c>
      <c r="B39" s="174" t="s">
        <v>322</v>
      </c>
      <c r="C39" s="172" t="s">
        <v>325</v>
      </c>
    </row>
    <row r="40" spans="1:3" x14ac:dyDescent="0.15">
      <c r="A40" s="171" t="s">
        <v>332</v>
      </c>
      <c r="B40" s="174" t="s">
        <v>302</v>
      </c>
      <c r="C40" s="172" t="s">
        <v>325</v>
      </c>
    </row>
    <row r="41" spans="1:3" x14ac:dyDescent="0.15">
      <c r="A41" s="171" t="s">
        <v>333</v>
      </c>
      <c r="B41" s="174" t="s">
        <v>309</v>
      </c>
      <c r="C41" s="172" t="s">
        <v>325</v>
      </c>
    </row>
    <row r="42" spans="1:3" x14ac:dyDescent="0.15">
      <c r="A42" s="171" t="s">
        <v>334</v>
      </c>
      <c r="B42" s="174" t="s">
        <v>312</v>
      </c>
      <c r="C42" s="172" t="s">
        <v>325</v>
      </c>
    </row>
    <row r="43" spans="1:3" x14ac:dyDescent="0.15">
      <c r="A43" s="171" t="s">
        <v>336</v>
      </c>
      <c r="B43" s="174" t="s">
        <v>306</v>
      </c>
      <c r="C43" s="172" t="s">
        <v>325</v>
      </c>
    </row>
    <row r="44" spans="1:3" x14ac:dyDescent="0.15">
      <c r="A44" s="171" t="s">
        <v>335</v>
      </c>
      <c r="B44" s="174" t="s">
        <v>320</v>
      </c>
      <c r="C44" s="172" t="s">
        <v>325</v>
      </c>
    </row>
    <row r="45" spans="1:3" x14ac:dyDescent="0.15">
      <c r="A45" s="171" t="s">
        <v>337</v>
      </c>
      <c r="B45" s="174" t="s">
        <v>301</v>
      </c>
      <c r="C45" s="172" t="s">
        <v>325</v>
      </c>
    </row>
    <row r="46" spans="1:3" x14ac:dyDescent="0.15">
      <c r="A46" s="171" t="s">
        <v>338</v>
      </c>
      <c r="B46" s="174" t="s">
        <v>318</v>
      </c>
      <c r="C46" s="172" t="s">
        <v>325</v>
      </c>
    </row>
    <row r="47" spans="1:3" x14ac:dyDescent="0.15">
      <c r="A47" s="171" t="s">
        <v>358</v>
      </c>
      <c r="B47" s="174" t="s">
        <v>356</v>
      </c>
      <c r="C47" s="172" t="s">
        <v>324</v>
      </c>
    </row>
    <row r="48" spans="1:3" x14ac:dyDescent="0.15">
      <c r="A48" s="171" t="s">
        <v>357</v>
      </c>
      <c r="B48" s="174" t="s">
        <v>355</v>
      </c>
      <c r="C48" s="172" t="s">
        <v>324</v>
      </c>
    </row>
    <row r="49" spans="1:3" x14ac:dyDescent="0.15">
      <c r="A49" s="171" t="s">
        <v>339</v>
      </c>
      <c r="B49" s="174" t="s">
        <v>317</v>
      </c>
      <c r="C49" s="172" t="s">
        <v>325</v>
      </c>
    </row>
    <row r="50" spans="1:3" x14ac:dyDescent="0.15">
      <c r="A50" s="171" t="s">
        <v>340</v>
      </c>
      <c r="B50" s="174" t="s">
        <v>304</v>
      </c>
      <c r="C50" s="172" t="s">
        <v>325</v>
      </c>
    </row>
    <row r="51" spans="1:3" x14ac:dyDescent="0.15">
      <c r="A51" s="171" t="s">
        <v>341</v>
      </c>
      <c r="B51" s="174" t="s">
        <v>316</v>
      </c>
      <c r="C51" s="172" t="s">
        <v>325</v>
      </c>
    </row>
    <row r="52" spans="1:3" x14ac:dyDescent="0.15">
      <c r="A52" s="171" t="s">
        <v>342</v>
      </c>
      <c r="B52" s="174" t="s">
        <v>311</v>
      </c>
      <c r="C52" s="172" t="s">
        <v>325</v>
      </c>
    </row>
    <row r="53" spans="1:3" x14ac:dyDescent="0.15">
      <c r="A53" s="171" t="s">
        <v>343</v>
      </c>
      <c r="B53" s="174" t="s">
        <v>314</v>
      </c>
      <c r="C53" s="172" t="s">
        <v>325</v>
      </c>
    </row>
    <row r="54" spans="1:3" x14ac:dyDescent="0.15">
      <c r="A54" s="171" t="s">
        <v>344</v>
      </c>
      <c r="B54" s="174" t="s">
        <v>305</v>
      </c>
      <c r="C54" s="172" t="s">
        <v>325</v>
      </c>
    </row>
    <row r="55" spans="1:3" x14ac:dyDescent="0.15">
      <c r="A55" s="171" t="s">
        <v>345</v>
      </c>
      <c r="B55" s="174" t="s">
        <v>319</v>
      </c>
      <c r="C55" s="172" t="s">
        <v>325</v>
      </c>
    </row>
    <row r="56" spans="1:3" x14ac:dyDescent="0.15">
      <c r="A56" s="171" t="s">
        <v>346</v>
      </c>
      <c r="B56" s="174" t="s">
        <v>307</v>
      </c>
      <c r="C56" s="172" t="s">
        <v>325</v>
      </c>
    </row>
    <row r="57" spans="1:3" x14ac:dyDescent="0.15">
      <c r="A57" s="171" t="s">
        <v>347</v>
      </c>
      <c r="B57" s="174" t="s">
        <v>300</v>
      </c>
      <c r="C57" s="172" t="s">
        <v>325</v>
      </c>
    </row>
    <row r="58" spans="1:3" x14ac:dyDescent="0.15">
      <c r="A58" s="171" t="s">
        <v>348</v>
      </c>
      <c r="B58" s="174" t="s">
        <v>315</v>
      </c>
      <c r="C58" s="172" t="s">
        <v>325</v>
      </c>
    </row>
    <row r="59" spans="1:3" x14ac:dyDescent="0.15">
      <c r="A59" s="171" t="s">
        <v>349</v>
      </c>
      <c r="B59" s="174" t="s">
        <v>310</v>
      </c>
      <c r="C59" s="172" t="s">
        <v>325</v>
      </c>
    </row>
    <row r="60" spans="1:3" x14ac:dyDescent="0.15">
      <c r="A60" s="171" t="s">
        <v>350</v>
      </c>
      <c r="B60" s="174" t="s">
        <v>326</v>
      </c>
      <c r="C60" s="172" t="s">
        <v>325</v>
      </c>
    </row>
    <row r="61" spans="1:3" x14ac:dyDescent="0.15">
      <c r="A61" s="171" t="s">
        <v>351</v>
      </c>
      <c r="B61" s="174" t="s">
        <v>321</v>
      </c>
      <c r="C61" s="172" t="s">
        <v>325</v>
      </c>
    </row>
    <row r="62" spans="1:3" x14ac:dyDescent="0.15">
      <c r="A62" s="171" t="s">
        <v>352</v>
      </c>
      <c r="B62" s="174" t="s">
        <v>308</v>
      </c>
      <c r="C62" s="172" t="s">
        <v>325</v>
      </c>
    </row>
    <row r="63" spans="1:3" x14ac:dyDescent="0.15">
      <c r="B63" s="174" t="s">
        <v>362</v>
      </c>
    </row>
  </sheetData>
  <sortState xmlns:xlrd2="http://schemas.microsoft.com/office/spreadsheetml/2017/richdata2"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B1:Q31"/>
  <sheetViews>
    <sheetView workbookViewId="0">
      <selection activeCell="O35" sqref="O35"/>
    </sheetView>
  </sheetViews>
  <sheetFormatPr baseColWidth="10" defaultColWidth="7.5" defaultRowHeight="15" x14ac:dyDescent="0.2"/>
  <cols>
    <col min="1" max="1" width="7.5" style="223"/>
    <col min="2" max="2" width="3.1640625" style="223" customWidth="1"/>
    <col min="3" max="12" width="8.5" style="223" customWidth="1"/>
    <col min="13" max="13" width="3.1640625" style="223" customWidth="1"/>
    <col min="14" max="16384" width="7.5" style="223"/>
  </cols>
  <sheetData>
    <row r="1" spans="2:17" x14ac:dyDescent="0.2">
      <c r="C1" s="224" t="s">
        <v>46</v>
      </c>
      <c r="K1" s="225"/>
      <c r="L1" s="226" t="s">
        <v>370</v>
      </c>
    </row>
    <row r="2" spans="2:17" ht="15" customHeight="1" x14ac:dyDescent="0.2">
      <c r="B2" s="227"/>
      <c r="C2" s="288" t="s">
        <v>126</v>
      </c>
      <c r="D2" s="288"/>
      <c r="E2" s="288"/>
      <c r="F2" s="288"/>
      <c r="G2" s="288"/>
      <c r="H2" s="288"/>
      <c r="I2" s="288"/>
      <c r="J2" s="288"/>
      <c r="K2" s="288"/>
      <c r="L2" s="288"/>
      <c r="M2" s="288"/>
      <c r="N2" s="228"/>
    </row>
    <row r="3" spans="2:17" ht="15" customHeight="1" x14ac:dyDescent="0.2">
      <c r="C3" s="289" t="s">
        <v>371</v>
      </c>
      <c r="D3" s="289"/>
      <c r="E3" s="289"/>
      <c r="F3" s="289"/>
      <c r="G3" s="289"/>
      <c r="H3" s="289"/>
      <c r="I3" s="289"/>
      <c r="J3" s="289"/>
      <c r="K3" s="289"/>
      <c r="L3" s="289"/>
      <c r="M3" s="229"/>
    </row>
    <row r="4" spans="2:17" s="230" customFormat="1" ht="5.25" customHeight="1" x14ac:dyDescent="0.2">
      <c r="C4" s="231"/>
      <c r="D4" s="231"/>
      <c r="E4" s="231"/>
      <c r="F4" s="231"/>
      <c r="G4" s="231"/>
      <c r="H4" s="231"/>
      <c r="I4" s="231"/>
      <c r="J4" s="231"/>
      <c r="K4" s="231"/>
      <c r="L4" s="231"/>
      <c r="M4" s="229"/>
    </row>
    <row r="5" spans="2:17" ht="15" customHeight="1" x14ac:dyDescent="0.2">
      <c r="C5" s="290" t="s">
        <v>127</v>
      </c>
      <c r="D5" s="290"/>
      <c r="E5" s="203" t="s">
        <v>128</v>
      </c>
      <c r="F5" s="203" t="s">
        <v>129</v>
      </c>
      <c r="G5" s="203" t="s">
        <v>130</v>
      </c>
      <c r="H5" s="203" t="s">
        <v>131</v>
      </c>
      <c r="I5" s="203" t="s">
        <v>132</v>
      </c>
      <c r="J5" s="203" t="s">
        <v>133</v>
      </c>
      <c r="K5" s="203" t="s">
        <v>134</v>
      </c>
      <c r="L5" s="203" t="s">
        <v>372</v>
      </c>
      <c r="M5" s="221"/>
      <c r="Q5" s="232"/>
    </row>
    <row r="6" spans="2:17" ht="22.5" customHeight="1" x14ac:dyDescent="0.2">
      <c r="C6" s="233"/>
      <c r="D6" s="231" t="s">
        <v>373</v>
      </c>
      <c r="E6" s="234">
        <v>750</v>
      </c>
      <c r="F6" s="234">
        <v>1125</v>
      </c>
      <c r="G6" s="234">
        <v>1500</v>
      </c>
      <c r="H6" s="234">
        <v>1875</v>
      </c>
      <c r="I6" s="234">
        <v>2250</v>
      </c>
      <c r="J6" s="234">
        <v>2625</v>
      </c>
      <c r="K6" s="234">
        <v>3000</v>
      </c>
      <c r="L6" s="234">
        <v>3375</v>
      </c>
      <c r="M6" s="235"/>
    </row>
    <row r="7" spans="2:17" ht="15" customHeight="1" x14ac:dyDescent="0.2">
      <c r="C7" s="233"/>
      <c r="D7" s="221"/>
      <c r="E7" s="235"/>
      <c r="F7" s="235"/>
      <c r="G7" s="235"/>
      <c r="H7" s="235"/>
      <c r="I7" s="235"/>
      <c r="J7" s="235"/>
      <c r="K7" s="235"/>
      <c r="L7" s="235"/>
      <c r="M7" s="235"/>
    </row>
    <row r="8" spans="2:17" ht="15" customHeight="1" x14ac:dyDescent="0.2">
      <c r="C8" s="236" t="s">
        <v>374</v>
      </c>
      <c r="D8" s="237"/>
      <c r="E8" s="238"/>
      <c r="F8" s="239"/>
      <c r="G8" s="236"/>
      <c r="H8" s="238"/>
      <c r="I8" s="238"/>
      <c r="J8" s="238"/>
      <c r="K8" s="238"/>
      <c r="L8" s="238"/>
      <c r="M8" s="238"/>
    </row>
    <row r="9" spans="2:17" ht="15" customHeight="1" x14ac:dyDescent="0.2">
      <c r="C9" s="236" t="s">
        <v>135</v>
      </c>
      <c r="D9" s="237"/>
      <c r="E9" s="238"/>
      <c r="F9" s="239"/>
      <c r="G9" s="236"/>
      <c r="H9" s="238"/>
      <c r="I9" s="238"/>
      <c r="J9" s="238"/>
      <c r="K9" s="238"/>
      <c r="L9" s="238"/>
      <c r="M9" s="238"/>
      <c r="Q9" s="232"/>
    </row>
    <row r="10" spans="2:17" ht="15" customHeight="1" x14ac:dyDescent="0.2">
      <c r="C10" s="236" t="s">
        <v>136</v>
      </c>
      <c r="D10" s="237"/>
      <c r="E10" s="238"/>
      <c r="F10" s="239"/>
      <c r="G10" s="236"/>
      <c r="H10" s="238"/>
      <c r="I10" s="238"/>
      <c r="J10" s="238"/>
      <c r="K10" s="238"/>
      <c r="L10" s="238"/>
      <c r="M10" s="238"/>
    </row>
    <row r="11" spans="2:17" ht="15" customHeight="1" x14ac:dyDescent="0.2">
      <c r="C11" s="236" t="s">
        <v>139</v>
      </c>
      <c r="D11" s="237"/>
      <c r="E11" s="238"/>
      <c r="F11" s="239"/>
      <c r="G11" s="236"/>
      <c r="H11" s="238"/>
      <c r="I11" s="238"/>
      <c r="J11" s="238"/>
      <c r="K11" s="238"/>
      <c r="L11" s="238"/>
      <c r="M11" s="238"/>
      <c r="N11" s="202"/>
    </row>
    <row r="12" spans="2:17" ht="11.25" customHeight="1" x14ac:dyDescent="0.2">
      <c r="C12" s="202"/>
      <c r="N12" s="204"/>
    </row>
    <row r="13" spans="2:17" ht="15" customHeight="1" x14ac:dyDescent="0.2">
      <c r="B13" s="227"/>
      <c r="C13" s="288" t="s">
        <v>375</v>
      </c>
      <c r="D13" s="288"/>
      <c r="E13" s="288"/>
      <c r="F13" s="288"/>
      <c r="G13" s="288"/>
      <c r="H13" s="288"/>
      <c r="I13" s="288"/>
      <c r="J13" s="288"/>
      <c r="K13" s="288"/>
      <c r="L13" s="288"/>
      <c r="M13" s="288"/>
      <c r="N13" s="222"/>
    </row>
    <row r="14" spans="2:17" x14ac:dyDescent="0.2">
      <c r="C14" s="239"/>
      <c r="D14" s="239"/>
      <c r="E14" s="239"/>
      <c r="F14" s="239"/>
      <c r="G14" s="239"/>
      <c r="H14" s="239"/>
      <c r="I14" s="239"/>
      <c r="J14" s="239"/>
      <c r="K14" s="239"/>
      <c r="L14" s="239"/>
      <c r="M14" s="237"/>
    </row>
    <row r="15" spans="2:17" x14ac:dyDescent="0.2">
      <c r="C15" s="240" t="s">
        <v>376</v>
      </c>
      <c r="E15" s="239"/>
      <c r="F15" s="239"/>
      <c r="G15" s="239"/>
      <c r="H15" s="205"/>
      <c r="K15" s="291" t="s">
        <v>230</v>
      </c>
      <c r="L15" s="292"/>
    </row>
    <row r="16" spans="2:17" x14ac:dyDescent="0.2">
      <c r="C16" s="206" t="s">
        <v>377</v>
      </c>
      <c r="D16" s="207"/>
      <c r="E16" s="205"/>
      <c r="F16" s="205"/>
      <c r="G16" s="205"/>
      <c r="H16" s="205"/>
      <c r="K16" s="239"/>
      <c r="L16" s="237"/>
    </row>
    <row r="17" spans="2:15" x14ac:dyDescent="0.2">
      <c r="C17" s="206"/>
      <c r="D17" s="241"/>
      <c r="E17" s="239"/>
      <c r="F17" s="239"/>
      <c r="G17" s="239"/>
      <c r="H17" s="239"/>
      <c r="I17" s="206"/>
      <c r="J17" s="239"/>
      <c r="K17" s="239"/>
      <c r="L17" s="237"/>
    </row>
    <row r="18" spans="2:15" x14ac:dyDescent="0.2">
      <c r="C18" s="240" t="s">
        <v>378</v>
      </c>
      <c r="E18" s="202"/>
      <c r="F18" s="202"/>
      <c r="G18" s="202"/>
      <c r="H18" s="202"/>
      <c r="I18" s="206"/>
      <c r="J18" s="202"/>
      <c r="K18" s="291" t="s">
        <v>379</v>
      </c>
      <c r="L18" s="292"/>
    </row>
    <row r="19" spans="2:15" x14ac:dyDescent="0.2">
      <c r="C19" s="206" t="s">
        <v>380</v>
      </c>
      <c r="D19" s="205"/>
    </row>
    <row r="20" spans="2:15" x14ac:dyDescent="0.2">
      <c r="C20" s="206" t="s">
        <v>381</v>
      </c>
    </row>
    <row r="21" spans="2:15" x14ac:dyDescent="0.2">
      <c r="B21" s="227"/>
      <c r="C21" s="227"/>
      <c r="D21" s="227"/>
      <c r="E21" s="227"/>
      <c r="F21" s="227"/>
      <c r="G21" s="227"/>
      <c r="H21" s="227"/>
      <c r="I21" s="227"/>
      <c r="J21" s="227"/>
      <c r="K21" s="227"/>
      <c r="L21" s="227"/>
      <c r="M21" s="227"/>
    </row>
    <row r="23" spans="2:15" x14ac:dyDescent="0.2">
      <c r="D23" s="206"/>
      <c r="E23" s="208"/>
      <c r="F23" s="202"/>
      <c r="G23" s="202"/>
      <c r="H23" s="202"/>
      <c r="I23" s="202"/>
      <c r="J23" s="206"/>
      <c r="K23" s="202"/>
      <c r="L23" s="202"/>
    </row>
    <row r="24" spans="2:15" x14ac:dyDescent="0.2">
      <c r="C24" s="242"/>
      <c r="D24" s="227" t="s">
        <v>382</v>
      </c>
      <c r="E24" s="227"/>
      <c r="F24" s="227"/>
      <c r="G24" s="227"/>
      <c r="H24" s="227"/>
      <c r="I24" s="227"/>
      <c r="J24" s="227"/>
      <c r="K24" s="227"/>
      <c r="L24" s="227"/>
    </row>
    <row r="25" spans="2:15" ht="16" x14ac:dyDescent="0.2">
      <c r="C25" s="287" t="s">
        <v>126</v>
      </c>
      <c r="D25" s="287"/>
      <c r="E25" s="287"/>
      <c r="F25" s="287"/>
      <c r="G25" s="287"/>
      <c r="H25" s="287"/>
      <c r="I25" s="287"/>
      <c r="J25" s="287"/>
      <c r="K25" s="287"/>
      <c r="L25" s="287"/>
      <c r="M25" s="287"/>
      <c r="N25" s="287"/>
      <c r="O25" s="287"/>
    </row>
    <row r="27" spans="2:15" x14ac:dyDescent="0.2">
      <c r="E27" s="243" t="s">
        <v>128</v>
      </c>
      <c r="F27" s="243" t="s">
        <v>129</v>
      </c>
      <c r="G27" s="244" t="s">
        <v>130</v>
      </c>
      <c r="H27" s="244" t="s">
        <v>131</v>
      </c>
      <c r="I27" s="244" t="s">
        <v>132</v>
      </c>
      <c r="J27" s="244" t="s">
        <v>133</v>
      </c>
      <c r="K27" s="244" t="s">
        <v>134</v>
      </c>
      <c r="L27" s="244" t="s">
        <v>372</v>
      </c>
    </row>
    <row r="28" spans="2:15" x14ac:dyDescent="0.2">
      <c r="E28" s="245">
        <v>10</v>
      </c>
      <c r="F28" s="245">
        <v>15</v>
      </c>
      <c r="G28" s="245">
        <v>20</v>
      </c>
      <c r="H28" s="245">
        <v>25</v>
      </c>
      <c r="I28" s="245">
        <v>30</v>
      </c>
      <c r="J28" s="245">
        <v>35</v>
      </c>
      <c r="K28" s="245">
        <v>40</v>
      </c>
      <c r="L28" s="246">
        <v>45</v>
      </c>
    </row>
    <row r="29" spans="2:15" x14ac:dyDescent="0.2">
      <c r="D29" s="247">
        <v>75</v>
      </c>
      <c r="E29" s="248">
        <f t="shared" ref="E29:L29" si="0">$D$29*E28</f>
        <v>750</v>
      </c>
      <c r="F29" s="248">
        <f t="shared" si="0"/>
        <v>1125</v>
      </c>
      <c r="G29" s="248">
        <f t="shared" si="0"/>
        <v>1500</v>
      </c>
      <c r="H29" s="248">
        <f t="shared" si="0"/>
        <v>1875</v>
      </c>
      <c r="I29" s="248">
        <f t="shared" si="0"/>
        <v>2250</v>
      </c>
      <c r="J29" s="248">
        <f t="shared" si="0"/>
        <v>2625</v>
      </c>
      <c r="K29" s="248">
        <f t="shared" si="0"/>
        <v>3000</v>
      </c>
      <c r="L29" s="248">
        <f t="shared" si="0"/>
        <v>3375</v>
      </c>
    </row>
    <row r="30" spans="2:15" x14ac:dyDescent="0.2">
      <c r="D30" s="249" t="s">
        <v>383</v>
      </c>
      <c r="E30" s="250">
        <f>E29/15</f>
        <v>50</v>
      </c>
      <c r="F30" s="250">
        <f>F29/15</f>
        <v>75</v>
      </c>
      <c r="G30" s="250">
        <f t="shared" ref="G30:L30" si="1">G29/15</f>
        <v>100</v>
      </c>
      <c r="H30" s="250">
        <f t="shared" si="1"/>
        <v>125</v>
      </c>
      <c r="I30" s="250">
        <f t="shared" si="1"/>
        <v>150</v>
      </c>
      <c r="J30" s="250">
        <f t="shared" si="1"/>
        <v>175</v>
      </c>
      <c r="K30" s="250">
        <f t="shared" si="1"/>
        <v>200</v>
      </c>
      <c r="L30" s="250">
        <f t="shared" si="1"/>
        <v>225</v>
      </c>
    </row>
    <row r="31" spans="2:15" ht="27" x14ac:dyDescent="0.2">
      <c r="D31" s="249" t="s">
        <v>384</v>
      </c>
      <c r="E31" s="251">
        <f>E30/1.5</f>
        <v>33.333333333333336</v>
      </c>
      <c r="F31" s="251">
        <f>F30/2.2</f>
        <v>34.090909090909086</v>
      </c>
      <c r="G31" s="251">
        <f>G30/3</f>
        <v>33.333333333333336</v>
      </c>
      <c r="H31" s="251">
        <f>H30/3.5</f>
        <v>35.714285714285715</v>
      </c>
      <c r="I31" s="251">
        <f>I30/4.2</f>
        <v>35.714285714285715</v>
      </c>
      <c r="J31" s="251">
        <f>J30/5</f>
        <v>35</v>
      </c>
      <c r="K31" s="251">
        <f>K30/5.5</f>
        <v>36.363636363636367</v>
      </c>
      <c r="L31" s="251">
        <f>L30/6</f>
        <v>37.5</v>
      </c>
    </row>
  </sheetData>
  <mergeCells count="7">
    <mergeCell ref="C25:O25"/>
    <mergeCell ref="C2:M2"/>
    <mergeCell ref="C3:L3"/>
    <mergeCell ref="C5:D5"/>
    <mergeCell ref="C13:M13"/>
    <mergeCell ref="K15:L15"/>
    <mergeCell ref="K18:L18"/>
  </mergeCells>
  <printOptions horizontalCentered="1"/>
  <pageMargins left="0.25" right="0.25" top="0.75" bottom="0.7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Winter 2022 Budget Worksheet</vt:lpstr>
      <vt:lpstr>Employee Worksheet</vt:lpstr>
      <vt:lpstr>Equipment and Gratuities</vt:lpstr>
      <vt:lpstr>Definitions and Formulas</vt:lpstr>
      <vt:lpstr>Compensation Reference 2022</vt:lpstr>
      <vt:lpstr>'Compensation Reference 2022'!Print_Area</vt:lpstr>
      <vt:lpstr>'Definitions and Formulas'!Print_Area</vt:lpstr>
      <vt:lpstr>'Employee Worksheet'!Print_Area</vt:lpstr>
      <vt:lpstr>'Equipment and Gratuities'!Print_Area</vt:lpstr>
      <vt:lpstr>'Winter 2022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Caitlin - sandyce</dc:creator>
  <cp:lastModifiedBy>Microsoft Office User</cp:lastModifiedBy>
  <cp:lastPrinted>2021-04-01T16:39:36Z</cp:lastPrinted>
  <dcterms:created xsi:type="dcterms:W3CDTF">1998-06-24T18:49:35Z</dcterms:created>
  <dcterms:modified xsi:type="dcterms:W3CDTF">2022-05-10T16:08:55Z</dcterms:modified>
</cp:coreProperties>
</file>